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1_{05BDA285-2796-46EC-8130-4B8BEC67B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ift work calendar" sheetId="1" r:id="rId1"/>
  </sheets>
  <definedNames>
    <definedName name="AprSun1">DATE(CalendarYear,4,1)-WEEKDAY(DATE(CalendarYear,4,1))</definedName>
    <definedName name="AugSun1">DATE(CalendarYear,8,1)-WEEKDAY(DATE(CalendarYear,8,1))</definedName>
    <definedName name="CalendarYear">'Shift work calendar'!$AH$2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ob1_DayOff_Code">#REF!</definedName>
    <definedName name="Job1_Name">#REF!</definedName>
    <definedName name="Job1_Pattern">#REF!</definedName>
    <definedName name="Job1_Shift1_Code">#REF!</definedName>
    <definedName name="Job1_Shift2_Code">#REF!</definedName>
    <definedName name="Job1_Shift3_Code">#REF!</definedName>
    <definedName name="Job1_StartDate">#REF!</definedName>
    <definedName name="Job2_DayOff_Code">#REF!</definedName>
    <definedName name="Job2_Name">#REF!</definedName>
    <definedName name="Job2_Pattern">#REF!</definedName>
    <definedName name="Job2_Shift1_Code">#REF!</definedName>
    <definedName name="Job2_Shift2_Code">#REF!</definedName>
    <definedName name="Job2_Shift3_Code">#REF!</definedName>
    <definedName name="Job2_StartDate">#REF!</definedName>
    <definedName name="Job3_DayOff_Code">#REF!</definedName>
    <definedName name="Job3_Name">#REF!</definedName>
    <definedName name="Job3_Pattern">#REF!</definedName>
    <definedName name="Job3_Shift1_Code">#REF!</definedName>
    <definedName name="Job3_Shift2_Code">#REF!</definedName>
    <definedName name="Job3_Shift3_Code">#REF!</definedName>
    <definedName name="Job3_StartDate">#REF!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Range_Dates">'Shift work calendar'!$C$5:$AM$5,'Shift work calendar'!$C$11:$AM$11,'Shift work calendar'!$C$17:$AM$17,'Shift work calendar'!$C$23:$AM$23,'Shift work calendar'!$C$29:$AM$29,'Shift work calendar'!$C$35:$AM$35,'Shift work calendar'!$C$41:$AM$41,'Shift work calendar'!$C$47:$AM$47,'Shift work calendar'!$C$53:$AM$53,'Shift work calendar'!$C$59:$AM$59,'Shift work calendar'!$C$65:$AM$65,'Shift work calendar'!$C$71:$AM$71</definedName>
    <definedName name="Range_Days">'Shift work calendar'!$C$7:$AM$9,'Shift work calendar'!$C$13:$AM$15,'Shift work calendar'!$C$19:$AM$21,'Shift work calendar'!$C$25:$AM$27,'Shift work calendar'!$C$31:$AM$33,'Shift work calendar'!$C$37:$AM$39,'Shift work calendar'!$C$43:$AM$45,'Shift work calendar'!$C$49:$AM$51,'Shift work calendar'!$C$55:$AM$57,'Shift work calendar'!$C$61:$AM$63,'Shift work calendar'!$C$67:$AM$69,'Shift work calendar'!$C$73:$AM$75</definedName>
    <definedName name="Range_Weekdays">'Shift work calendar'!$C$6:$AM$6,'Shift work calendar'!$C$12:$AM$12,'Shift work calendar'!$C$18:$AM$18,'Shift work calendar'!$C$24:$AM$24,'Shift work calendar'!$C$30:$AM$30,'Shift work calendar'!$C$36:$AM$36,'Shift work calendar'!$C$42:$AM$42,'Shift work calendar'!$C$48:$AM$48,'Shift work calendar'!$C$54:$AM$54,'Shift work calendar'!$C$60:$AM$60,'Shift work calendar'!$C$66:$AM$66,'Shift work calendar'!$C$72:$AM$72</definedName>
    <definedName name="SepSun1">DATE(CalendarYear,9,1)-WEEKDAY(DATE(CalendarYear,9,1))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" i="1" l="1"/>
  <c r="AM71" i="1" l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D5" i="1"/>
  <c r="C5" i="1"/>
  <c r="B17" i="1"/>
  <c r="B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M5" i="1" l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B5" i="1" l="1"/>
</calcChain>
</file>

<file path=xl/sharedStrings.xml><?xml version="1.0" encoding="utf-8"?>
<sst xmlns="http://schemas.openxmlformats.org/spreadsheetml/2006/main" count="445" uniqueCount="8">
  <si>
    <t>Su</t>
  </si>
  <si>
    <t>Mo</t>
  </si>
  <si>
    <t>Tu</t>
  </si>
  <si>
    <t>We</t>
  </si>
  <si>
    <t>Th</t>
  </si>
  <si>
    <t>Fr</t>
  </si>
  <si>
    <t>Sa</t>
  </si>
  <si>
    <t>Shift Work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</si>
</sst>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\ yyyy"/>
    <numFmt numFmtId="167" formatCode=";;;"/>
  </numFmts>
  <fonts count="18" x14ac:knownFonts="1"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b/>
      <sz val="9"/>
      <color theme="1" tint="4.9989318521683403E-2"/>
      <name val="Franklin Gothic Book"/>
      <family val="2"/>
      <scheme val="minor"/>
    </font>
    <font>
      <b/>
      <sz val="9"/>
      <color theme="3" tint="-0.249977111117893"/>
      <name val="Franklin Gothic Book"/>
      <family val="2"/>
      <scheme val="minor"/>
    </font>
    <font>
      <b/>
      <sz val="9"/>
      <color theme="0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sz val="36"/>
      <color theme="3" tint="-0.499984740745262"/>
      <name val="Franklin Gothic Medium"/>
      <family val="2"/>
      <scheme val="major"/>
    </font>
    <font>
      <b/>
      <sz val="22"/>
      <color theme="3" tint="-0.499984740745262"/>
      <name val="Franklin Gothic Book"/>
      <family val="2"/>
      <scheme val="minor"/>
    </font>
    <font>
      <sz val="11"/>
      <color theme="3" tint="-0.499984740745262"/>
      <name val="Franklin Gothic Book"/>
      <family val="2"/>
      <scheme val="minor"/>
    </font>
    <font>
      <sz val="11"/>
      <color theme="3" tint="-0.499984740745262"/>
      <name val="Calibri"/>
      <family val="2"/>
    </font>
    <font>
      <b/>
      <sz val="11"/>
      <color theme="1"/>
      <name val="Franklin Gothic Book"/>
      <family val="2"/>
      <scheme val="minor"/>
    </font>
    <font>
      <b/>
      <sz val="11"/>
      <color theme="1" tint="0.14999847407452621"/>
      <name val="Franklin Gothic Book"/>
      <family val="2"/>
      <scheme val="minor"/>
    </font>
    <font>
      <b/>
      <sz val="9"/>
      <color theme="1" tint="0.14999847407452621"/>
      <name val="Franklin Gothic Book"/>
      <family val="2"/>
      <scheme val="minor"/>
    </font>
    <font>
      <b/>
      <sz val="10"/>
      <color theme="1" tint="0.1499984740745262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24994659260841701"/>
        <bgColor indexed="65"/>
      </patternFill>
    </fill>
    <fill>
      <patternFill patternType="solid">
        <fgColor theme="6" tint="-0.499984740745262"/>
        <bgColor indexed="65"/>
      </patternFill>
    </fill>
    <fill>
      <patternFill patternType="lightDown">
        <fgColor theme="3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3" tint="-0.499984740745262"/>
      </bottom>
      <diagonal/>
    </border>
  </borders>
  <cellStyleXfs count="8">
    <xf numFmtId="0" fontId="0" fillId="0" borderId="0"/>
    <xf numFmtId="0" fontId="1" fillId="0" borderId="0"/>
    <xf numFmtId="0" fontId="3" fillId="7" borderId="2">
      <alignment horizontal="center" vertical="center"/>
    </xf>
    <xf numFmtId="0" fontId="4" fillId="0" borderId="2" applyNumberFormat="0">
      <alignment horizontal="center" vertical="center"/>
    </xf>
    <xf numFmtId="0" fontId="5" fillId="8" borderId="2">
      <alignment horizontal="center" vertical="center"/>
    </xf>
    <xf numFmtId="0" fontId="3" fillId="2" borderId="2">
      <alignment horizontal="center" vertical="center"/>
    </xf>
    <xf numFmtId="0" fontId="5" fillId="9" borderId="2" applyNumberFormat="0">
      <alignment horizontal="center" vertical="center"/>
    </xf>
    <xf numFmtId="0" fontId="6" fillId="10" borderId="2" applyNumberFormat="0">
      <alignment horizontal="center" vertical="center"/>
    </xf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164" fontId="5" fillId="6" borderId="8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11" xfId="0" applyFont="1" applyBorder="1" applyAlignment="1">
      <alignment horizontal="left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5" fillId="3" borderId="4" xfId="0" applyFont="1" applyFill="1" applyBorder="1" applyAlignment="1">
      <alignment horizontal="left" vertical="center" indent="1"/>
    </xf>
    <xf numFmtId="0" fontId="15" fillId="4" borderId="1" xfId="0" applyFont="1" applyFill="1" applyBorder="1" applyAlignment="1">
      <alignment horizontal="left" vertical="center" indent="1"/>
    </xf>
    <xf numFmtId="0" fontId="15" fillId="5" borderId="1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165" fontId="8" fillId="6" borderId="6" xfId="0" applyNumberFormat="1" applyFont="1" applyFill="1" applyBorder="1" applyAlignment="1">
      <alignment horizontal="left" vertical="center" indent="1"/>
    </xf>
    <xf numFmtId="165" fontId="8" fillId="6" borderId="5" xfId="0" applyNumberFormat="1" applyFont="1" applyFill="1" applyBorder="1" applyAlignment="1">
      <alignment horizontal="left" vertical="center" indent="1"/>
    </xf>
    <xf numFmtId="165" fontId="8" fillId="6" borderId="10" xfId="0" applyNumberFormat="1" applyFont="1" applyFill="1" applyBorder="1" applyAlignment="1">
      <alignment horizontal="left" vertical="center" indent="1"/>
    </xf>
    <xf numFmtId="0" fontId="9" fillId="0" borderId="11" xfId="0" applyFont="1" applyBorder="1" applyAlignment="1">
      <alignment horizontal="right" wrapText="1"/>
    </xf>
  </cellXfs>
  <cellStyles count="8">
    <cellStyle name="Day Off" xfId="3" xr:uid="{00000000-0005-0000-0000-000000000000}"/>
    <cellStyle name="Day Shift" xfId="2" xr:uid="{00000000-0005-0000-0000-000001000000}"/>
    <cellStyle name="Day/Night Shift" xfId="5" xr:uid="{00000000-0005-0000-0000-000002000000}"/>
    <cellStyle name="Holidays" xfId="6" xr:uid="{00000000-0005-0000-0000-000003000000}"/>
    <cellStyle name="Night Shift" xfId="4" xr:uid="{00000000-0005-0000-0000-000004000000}"/>
    <cellStyle name="Non Working" xfId="7" xr:uid="{00000000-0005-0000-0000-000005000000}"/>
    <cellStyle name="Normal" xfId="0" builtinId="0"/>
    <cellStyle name="Normal 2" xfId="1" xr:uid="{00000000-0005-0000-0000-000007000000}"/>
  </cellStyles>
  <dxfs count="6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ill>
        <patternFill>
          <bgColor theme="3" tint="-0.24994659260841701"/>
        </patternFill>
      </fill>
    </dxf>
  </dxfs>
  <tableStyles count="0" defaultTableStyle="TableStyleMedium2" defaultPivotStyle="PivotStyleLight16"/>
  <colors>
    <mruColors>
      <color rgb="FFB4E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ift Work Calendar">
  <a:themeElements>
    <a:clrScheme name="Custom 158">
      <a:dk1>
        <a:srgbClr val="000000"/>
      </a:dk1>
      <a:lt1>
        <a:srgbClr val="FFFFFF"/>
      </a:lt1>
      <a:dk2>
        <a:srgbClr val="5E5E5E"/>
      </a:dk2>
      <a:lt2>
        <a:srgbClr val="D6D5D5"/>
      </a:lt2>
      <a:accent1>
        <a:srgbClr val="DF2D25"/>
      </a:accent1>
      <a:accent2>
        <a:srgbClr val="62C99E"/>
      </a:accent2>
      <a:accent3>
        <a:srgbClr val="62C99E"/>
      </a:accent3>
      <a:accent4>
        <a:srgbClr val="45B9EC"/>
      </a:accent4>
      <a:accent5>
        <a:srgbClr val="0000FF"/>
      </a:accent5>
      <a:accent6>
        <a:srgbClr val="EF2F94"/>
      </a:accent6>
      <a:hlink>
        <a:srgbClr val="0000FF"/>
      </a:hlink>
      <a:folHlink>
        <a:srgbClr val="FF00FF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h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38100" tIns="38100" rIns="38100" bIns="381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0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38100" dist="12700" dir="5400000" rotWithShape="0">
                <a:srgbClr val="000000">
                  <a:alpha val="50000"/>
                </a:srgbClr>
              </a:outerShdw>
            </a:effectLst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32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Gill Sans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  <a:extLst>
    <a:ext uri="{05A4C25C-085E-4340-85A3-A5531E510DB2}">
      <thm15:themeFamily xmlns:thm15="http://schemas.microsoft.com/office/thememl/2012/main" name=" ShiftCalendar" id="{C0C15053-41A7-A842-8BD5-207B5038EBEC}" vid="{EDF4B661-04CF-B74B-852D-F3AE147C5ED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75"/>
  <sheetViews>
    <sheetView showGridLines="0" tabSelected="1" zoomScaleNormal="100" workbookViewId="0">
      <selection activeCell="C73" sqref="C73:AM75"/>
    </sheetView>
  </sheetViews>
  <sheetFormatPr defaultColWidth="0" defaultRowHeight="18.95" customHeight="1" x14ac:dyDescent="0.3"/>
  <cols>
    <col min="1" max="1" width="3.77734375" style="1" customWidth="1"/>
    <col min="2" max="2" width="21.77734375" style="16" customWidth="1"/>
    <col min="3" max="40" width="3.77734375" style="1" customWidth="1"/>
    <col min="41" max="16384" width="8.88671875" style="1" hidden="1"/>
  </cols>
  <sheetData>
    <row r="1" spans="2:39" ht="4.9000000000000004" customHeight="1" x14ac:dyDescent="0.3"/>
    <row r="2" spans="2:39" s="10" customFormat="1" ht="60" customHeight="1" x14ac:dyDescent="0.8">
      <c r="B2" s="11" t="s">
        <v>7</v>
      </c>
      <c r="C2" s="12"/>
      <c r="D2" s="12"/>
      <c r="E2" s="12"/>
      <c r="F2" s="12"/>
      <c r="G2" s="12"/>
      <c r="H2" s="12"/>
      <c r="I2" s="12"/>
      <c r="J2" s="12"/>
      <c r="K2" s="12"/>
      <c r="L2" s="1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5"/>
      <c r="AH2" s="28">
        <f ca="1">IF(MONTH(TODAY())=12,YEAR(TODAY())+1,YEAR(TODAY()))</f>
        <v>2025</v>
      </c>
      <c r="AI2" s="28"/>
      <c r="AJ2" s="28"/>
      <c r="AK2" s="28"/>
      <c r="AL2" s="28"/>
      <c r="AM2" s="28"/>
    </row>
    <row r="3" spans="2:39" customFormat="1" ht="19.899999999999999" customHeight="1" x14ac:dyDescent="0.3">
      <c r="B3" s="17"/>
    </row>
    <row r="4" spans="2:39" customFormat="1" ht="19.899999999999999" customHeight="1" x14ac:dyDescent="0.3">
      <c r="B4" s="17"/>
    </row>
    <row r="5" spans="2:39" s="22" customFormat="1" ht="19.899999999999999" customHeight="1" x14ac:dyDescent="0.3">
      <c r="B5" s="25">
        <f ca="1">DATE(CalendarYear,1,1)</f>
        <v>45658</v>
      </c>
      <c r="C5" s="8" t="str">
        <f ca="1">IF(DAY(JanSun1)=1,"",IF(AND(YEAR(JanSun1+1)=CalendarYear,MONTH(JanSun1+1)=1),JanSun1+1,""))</f>
        <v/>
      </c>
      <c r="D5" s="8" t="str">
        <f ca="1">IF(DAY(JanSun1)=1,"",IF(AND(YEAR(JanSun1+2)=CalendarYear,MONTH(JanSun1+2)=1),JanSun1+2,""))</f>
        <v/>
      </c>
      <c r="E5" s="8" t="str">
        <f ca="1">IF(DAY(JanSun1)=1,"",IF(AND(YEAR(JanSun1+3)=CalendarYear,MONTH(JanSun1+3)=1),JanSun1+3,""))</f>
        <v/>
      </c>
      <c r="F5" s="8">
        <f ca="1">IF(DAY(JanSun1)=1,"",IF(AND(YEAR(JanSun1+4)=CalendarYear,MONTH(JanSun1+4)=1),JanSun1+4,""))</f>
        <v>45658</v>
      </c>
      <c r="G5" s="8">
        <f ca="1">IF(DAY(JanSun1)=1,"",IF(AND(YEAR(JanSun1+5)=CalendarYear,MONTH(JanSun1+5)=1),JanSun1+5,""))</f>
        <v>45659</v>
      </c>
      <c r="H5" s="8">
        <f ca="1">IF(DAY(JanSun1)=1,"",IF(AND(YEAR(JanSun1+6)=CalendarYear,MONTH(JanSun1+6)=1),JanSun1+6,""))</f>
        <v>45660</v>
      </c>
      <c r="I5" s="8">
        <f ca="1">IF(DAY(JanSun1)=1,IF(AND(YEAR(JanSun1)=CalendarYear,MONTH(JanSun1)=1),JanSun1,""),IF(AND(YEAR(JanSun1+7)=CalendarYear,MONTH(JanSun1+7)=1),JanSun1+7,""))</f>
        <v>45661</v>
      </c>
      <c r="J5" s="8">
        <f ca="1">IF(DAY(JanSun1)=1,IF(AND(YEAR(JanSun1+1)=CalendarYear,MONTH(JanSun1+1)=1),JanSun1+1,""),IF(AND(YEAR(JanSun1+8)=CalendarYear,MONTH(JanSun1+8)=1),JanSun1+8,""))</f>
        <v>45662</v>
      </c>
      <c r="K5" s="8">
        <f ca="1">IF(DAY(JanSun1)=1,IF(AND(YEAR(JanSun1+2)=CalendarYear,MONTH(JanSun1+2)=1),JanSun1+2,""),IF(AND(YEAR(JanSun1+9)=CalendarYear,MONTH(JanSun1+9)=1),JanSun1+9,""))</f>
        <v>45663</v>
      </c>
      <c r="L5" s="8">
        <f ca="1">IF(DAY(JanSun1)=1,IF(AND(YEAR(JanSun1+3)=CalendarYear,MONTH(JanSun1+3)=1),JanSun1+3,""),IF(AND(YEAR(JanSun1+10)=CalendarYear,MONTH(JanSun1+10)=1),JanSun1+10,""))</f>
        <v>45664</v>
      </c>
      <c r="M5" s="8">
        <f ca="1">IF(DAY(JanSun1)=1,IF(AND(YEAR(JanSun1+4)=CalendarYear,MONTH(JanSun1+4)=1),JanSun1+4,""),IF(AND(YEAR(JanSun1+11)=CalendarYear,MONTH(JanSun1+11)=1),JanSun1+11,""))</f>
        <v>45665</v>
      </c>
      <c r="N5" s="8">
        <f ca="1">IF(DAY(JanSun1)=1,IF(AND(YEAR(JanSun1+5)=CalendarYear,MONTH(JanSun1+5)=1),JanSun1+5,""),IF(AND(YEAR(JanSun1+12)=CalendarYear,MONTH(JanSun1+12)=1),JanSun1+12,""))</f>
        <v>45666</v>
      </c>
      <c r="O5" s="8">
        <f ca="1">IF(DAY(JanSun1)=1,IF(AND(YEAR(JanSun1+6)=CalendarYear,MONTH(JanSun1+6)=1),JanSun1+6,""),IF(AND(YEAR(JanSun1+13)=CalendarYear,MONTH(JanSun1+13)=1),JanSun1+13,""))</f>
        <v>45667</v>
      </c>
      <c r="P5" s="8">
        <f ca="1">IF(DAY(JanSun1)=1,IF(AND(YEAR(JanSun1+7)=CalendarYear,MONTH(JanSun1+7)=1),JanSun1+7,""),IF(AND(YEAR(JanSun1+14)=CalendarYear,MONTH(JanSun1+14)=1),JanSun1+14,""))</f>
        <v>45668</v>
      </c>
      <c r="Q5" s="8">
        <f ca="1">IF(DAY(JanSun1)=1,IF(AND(YEAR(JanSun1+8)=CalendarYear,MONTH(JanSun1+8)=1),JanSun1+8,""),IF(AND(YEAR(JanSun1+15)=CalendarYear,MONTH(JanSun1+15)=1),JanSun1+15,""))</f>
        <v>45669</v>
      </c>
      <c r="R5" s="8">
        <f ca="1">IF(DAY(JanSun1)=1,IF(AND(YEAR(JanSun1+9)=CalendarYear,MONTH(JanSun1+9)=1),JanSun1+9,""),IF(AND(YEAR(JanSun1+16)=CalendarYear,MONTH(JanSun1+16)=1),JanSun1+16,""))</f>
        <v>45670</v>
      </c>
      <c r="S5" s="8">
        <f ca="1">IF(DAY(JanSun1)=1,IF(AND(YEAR(JanSun1+10)=CalendarYear,MONTH(JanSun1+10)=1),JanSun1+10,""),IF(AND(YEAR(JanSun1+17)=CalendarYear,MONTH(JanSun1+17)=1),JanSun1+17,""))</f>
        <v>45671</v>
      </c>
      <c r="T5" s="8">
        <f ca="1">IF(DAY(JanSun1)=1,IF(AND(YEAR(JanSun1+11)=CalendarYear,MONTH(JanSun1+11)=1),JanSun1+11,""),IF(AND(YEAR(JanSun1+18)=CalendarYear,MONTH(JanSun1+18)=1),JanSun1+18,""))</f>
        <v>45672</v>
      </c>
      <c r="U5" s="8">
        <f ca="1">IF(DAY(JanSun1)=1,IF(AND(YEAR(JanSun1+12)=CalendarYear,MONTH(JanSun1+12)=1),JanSun1+12,""),IF(AND(YEAR(JanSun1+19)=CalendarYear,MONTH(JanSun1+19)=1),JanSun1+19,""))</f>
        <v>45673</v>
      </c>
      <c r="V5" s="8">
        <f ca="1">IF(DAY(JanSun1)=1,IF(AND(YEAR(JanSun1+13)=CalendarYear,MONTH(JanSun1+13)=1),JanSun1+13,""),IF(AND(YEAR(JanSun1+20)=CalendarYear,MONTH(JanSun1+20)=1),JanSun1+20,""))</f>
        <v>45674</v>
      </c>
      <c r="W5" s="8">
        <f ca="1">IF(DAY(JanSun1)=1,IF(AND(YEAR(JanSun1+14)=CalendarYear,MONTH(JanSun1+14)=1),JanSun1+14,""),IF(AND(YEAR(JanSun1+21)=CalendarYear,MONTH(JanSun1+21)=1),JanSun1+21,""))</f>
        <v>45675</v>
      </c>
      <c r="X5" s="8">
        <f ca="1">IF(DAY(JanSun1)=1,IF(AND(YEAR(JanSun1+15)=CalendarYear,MONTH(JanSun1+15)=1),JanSun1+15,""),IF(AND(YEAR(JanSun1+22)=CalendarYear,MONTH(JanSun1+22)=1),JanSun1+22,""))</f>
        <v>45676</v>
      </c>
      <c r="Y5" s="8">
        <f ca="1">IF(DAY(JanSun1)=1,IF(AND(YEAR(JanSun1+16)=CalendarYear,MONTH(JanSun1+16)=1),JanSun1+16,""),IF(AND(YEAR(JanSun1+23)=CalendarYear,MONTH(JanSun1+23)=1),JanSun1+23,""))</f>
        <v>45677</v>
      </c>
      <c r="Z5" s="8">
        <f ca="1">IF(DAY(JanSun1)=1,IF(AND(YEAR(JanSun1+17)=CalendarYear,MONTH(JanSun1+17)=1),JanSun1+17,""),IF(AND(YEAR(JanSun1+24)=CalendarYear,MONTH(JanSun1+24)=1),JanSun1+24,""))</f>
        <v>45678</v>
      </c>
      <c r="AA5" s="8">
        <f ca="1">IF(DAY(JanSun1)=1,IF(AND(YEAR(JanSun1+18)=CalendarYear,MONTH(JanSun1+18)=1),JanSun1+18,""),IF(AND(YEAR(JanSun1+25)=CalendarYear,MONTH(JanSun1+25)=1),JanSun1+25,""))</f>
        <v>45679</v>
      </c>
      <c r="AB5" s="8">
        <f ca="1">IF(DAY(JanSun1)=1,IF(AND(YEAR(JanSun1+19)=CalendarYear,MONTH(JanSun1+19)=1),JanSun1+19,""),IF(AND(YEAR(JanSun1+26)=CalendarYear,MONTH(JanSun1+26)=1),JanSun1+26,""))</f>
        <v>45680</v>
      </c>
      <c r="AC5" s="8">
        <f ca="1">IF(DAY(JanSun1)=1,IF(AND(YEAR(JanSun1+20)=CalendarYear,MONTH(JanSun1+20)=1),JanSun1+20,""),IF(AND(YEAR(JanSun1+27)=CalendarYear,MONTH(JanSun1+27)=1),JanSun1+27,""))</f>
        <v>45681</v>
      </c>
      <c r="AD5" s="8">
        <f ca="1">IF(DAY(JanSun1)=1,IF(AND(YEAR(JanSun1+21)=CalendarYear,MONTH(JanSun1+21)=1),JanSun1+21,""),IF(AND(YEAR(JanSun1+28)=CalendarYear,MONTH(JanSun1+28)=1),JanSun1+28,""))</f>
        <v>45682</v>
      </c>
      <c r="AE5" s="8">
        <f ca="1">IF(DAY(JanSun1)=1,IF(AND(YEAR(JanSun1+22)=CalendarYear,MONTH(JanSun1+22)=1),JanSun1+22,""),IF(AND(YEAR(JanSun1+29)=CalendarYear,MONTH(JanSun1+29)=1),JanSun1+29,""))</f>
        <v>45683</v>
      </c>
      <c r="AF5" s="8">
        <f ca="1">IF(DAY(JanSun1)=1,IF(AND(YEAR(JanSun1+23)=CalendarYear,MONTH(JanSun1+23)=1),JanSun1+23,""),IF(AND(YEAR(JanSun1+30)=CalendarYear,MONTH(JanSun1+30)=1),JanSun1+30,""))</f>
        <v>45684</v>
      </c>
      <c r="AG5" s="8">
        <f ca="1">IF(DAY(JanSun1)=1,IF(AND(YEAR(JanSun1+24)=CalendarYear,MONTH(JanSun1+24)=1),JanSun1+24,""),IF(AND(YEAR(JanSun1+31)=CalendarYear,MONTH(JanSun1+31)=1),JanSun1+31,""))</f>
        <v>45685</v>
      </c>
      <c r="AH5" s="4">
        <f ca="1">IF(DAY(JanSun1)=1,IF(AND(YEAR(JanSun1+25)=CalendarYear,MONTH(JanSun1+25)=1),JanSun1+25,""),IF(AND(YEAR(JanSun1+32)=CalendarYear,MONTH(JanSun1+32)=1),JanSun1+32,""))</f>
        <v>45686</v>
      </c>
      <c r="AI5" s="4">
        <f ca="1">IF(DAY(JanSun1)=1,IF(AND(YEAR(JanSun1+26)=CalendarYear,MONTH(JanSun1+26)=1),JanSun1+26,""),IF(AND(YEAR(JanSun1+33)=CalendarYear,MONTH(JanSun1+33)=1),JanSun1+33,""))</f>
        <v>45687</v>
      </c>
      <c r="AJ5" s="4">
        <f ca="1">IF(DAY(JanSun1)=1,IF(AND(YEAR(JanSun1+27)=CalendarYear,MONTH(JanSun1+27)=1),JanSun1+27,""),IF(AND(YEAR(JanSun1+34)=CalendarYear,MONTH(JanSun1+34)=1),JanSun1+34,""))</f>
        <v>45688</v>
      </c>
      <c r="AK5" s="4" t="str">
        <f ca="1">IF(DAY(JanSun1)=1,IF(AND(YEAR(JanSun1+28)=CalendarYear,MONTH(JanSun1+28)=1),JanSun1+28,""),IF(AND(YEAR(JanSun1+35)=CalendarYear,MONTH(JanSun1+35)=1),JanSun1+35,""))</f>
        <v/>
      </c>
      <c r="AL5" s="4" t="str">
        <f ca="1">IF(DAY(JanSun1)=1,IF(AND(YEAR(JanSun1+29)=CalendarYear,MONTH(JanSun1+29)=1),JanSun1+29,""),IF(AND(YEAR(JanSun1+36)=CalendarYear,MONTH(JanSun1+36)=1),JanSun1+36,""))</f>
        <v/>
      </c>
      <c r="AM5" s="6" t="str">
        <f ca="1">IF(DAY(JanSun1)=1,IF(AND(YEAR(JanSun1+30)=CalendarYear,MONTH(JanSun1+30)=1),JanSun1+30,""),IF(AND(YEAR(JanSun1+37)=CalendarYear,MONTH(JanSun1+37)=1),JanSun1+37,""))</f>
        <v/>
      </c>
    </row>
    <row r="6" spans="2:39" s="22" customFormat="1" ht="19.899999999999999" customHeight="1" x14ac:dyDescent="0.3">
      <c r="B6" s="27"/>
      <c r="C6" s="9" t="s">
        <v>0</v>
      </c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0</v>
      </c>
      <c r="K6" s="9" t="s">
        <v>1</v>
      </c>
      <c r="L6" s="9" t="s">
        <v>2</v>
      </c>
      <c r="M6" s="9" t="s">
        <v>3</v>
      </c>
      <c r="N6" s="9" t="s">
        <v>4</v>
      </c>
      <c r="O6" s="9" t="s">
        <v>5</v>
      </c>
      <c r="P6" s="9" t="s">
        <v>6</v>
      </c>
      <c r="Q6" s="9" t="s">
        <v>0</v>
      </c>
      <c r="R6" s="9" t="s">
        <v>1</v>
      </c>
      <c r="S6" s="9" t="s">
        <v>2</v>
      </c>
      <c r="T6" s="9" t="s">
        <v>3</v>
      </c>
      <c r="U6" s="9" t="s">
        <v>4</v>
      </c>
      <c r="V6" s="9" t="s">
        <v>5</v>
      </c>
      <c r="W6" s="9" t="s">
        <v>6</v>
      </c>
      <c r="X6" s="9" t="s">
        <v>0</v>
      </c>
      <c r="Y6" s="9" t="s">
        <v>1</v>
      </c>
      <c r="Z6" s="9" t="s">
        <v>2</v>
      </c>
      <c r="AA6" s="9" t="s">
        <v>3</v>
      </c>
      <c r="AB6" s="9" t="s">
        <v>4</v>
      </c>
      <c r="AC6" s="9" t="s">
        <v>5</v>
      </c>
      <c r="AD6" s="9" t="s">
        <v>6</v>
      </c>
      <c r="AE6" s="9" t="s">
        <v>0</v>
      </c>
      <c r="AF6" s="9" t="s">
        <v>1</v>
      </c>
      <c r="AG6" s="9" t="s">
        <v>2</v>
      </c>
      <c r="AH6" s="24" t="s">
        <v>3</v>
      </c>
      <c r="AI6" s="5" t="s">
        <v>4</v>
      </c>
      <c r="AJ6" s="5" t="s">
        <v>5</v>
      </c>
      <c r="AK6" s="5" t="s">
        <v>6</v>
      </c>
      <c r="AL6" s="5" t="s">
        <v>0</v>
      </c>
      <c r="AM6" s="7" t="s">
        <v>1</v>
      </c>
    </row>
    <row r="7" spans="2:39" ht="19.899999999999999" customHeight="1" x14ac:dyDescent="0.3">
      <c r="B7" s="1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2:39" ht="19.899999999999999" customHeight="1" x14ac:dyDescent="0.3">
      <c r="B8" s="1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9.899999999999999" customHeight="1" x14ac:dyDescent="0.3">
      <c r="B9" s="2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2:39" ht="19.899999999999999" customHeight="1" x14ac:dyDescent="0.3">
      <c r="B10" s="21"/>
    </row>
    <row r="11" spans="2:39" s="23" customFormat="1" ht="19.899999999999999" customHeight="1" x14ac:dyDescent="0.3">
      <c r="B11" s="25">
        <f ca="1">DATE(CalendarYear,2,1)</f>
        <v>45689</v>
      </c>
      <c r="C11" s="4" t="str">
        <f ca="1">IF(DAY(FebSun1)=1,"",IF(AND(YEAR(FebSun1+1)=CalendarYear,MONTH(FebSun1+1)=2),FebSun1+1,""))</f>
        <v/>
      </c>
      <c r="D11" s="4" t="str">
        <f ca="1">IF(DAY(FebSun1)=1,"",IF(AND(YEAR(FebSun1+2)=CalendarYear,MONTH(FebSun1+2)=2),FebSun1+2,""))</f>
        <v/>
      </c>
      <c r="E11" s="4" t="str">
        <f ca="1">IF(DAY(FebSun1)=1,"",IF(AND(YEAR(FebSun1+3)=CalendarYear,MONTH(FebSun1+3)=2),FebSun1+3,""))</f>
        <v/>
      </c>
      <c r="F11" s="4" t="str">
        <f ca="1">IF(DAY(FebSun1)=1,"",IF(AND(YEAR(FebSun1+4)=CalendarYear,MONTH(FebSun1+4)=2),FebSun1+4,""))</f>
        <v/>
      </c>
      <c r="G11" s="4" t="str">
        <f ca="1">IF(DAY(FebSun1)=1,"",IF(AND(YEAR(FebSun1+5)=CalendarYear,MONTH(FebSun1+5)=2),FebSun1+5,""))</f>
        <v/>
      </c>
      <c r="H11" s="4" t="str">
        <f ca="1">IF(DAY(FebSun1)=1,"",IF(AND(YEAR(FebSun1+6)=CalendarYear,MONTH(FebSun1+6)=2),FebSun1+6,""))</f>
        <v/>
      </c>
      <c r="I11" s="4">
        <f ca="1">IF(DAY(FebSun1)=1,IF(AND(YEAR(FebSun1)=CalendarYear,MONTH(FebSun1)=2),FebSun1,""),IF(AND(YEAR(FebSun1+7)=CalendarYear,MONTH(FebSun1+7)=2),FebSun1+7,""))</f>
        <v>45689</v>
      </c>
      <c r="J11" s="4">
        <f ca="1">IF(DAY(FebSun1)=1,IF(AND(YEAR(FebSun1+1)=CalendarYear,MONTH(FebSun1+1)=2),FebSun1+1,""),IF(AND(YEAR(FebSun1+8)=CalendarYear,MONTH(FebSun1+8)=2),FebSun1+8,""))</f>
        <v>45690</v>
      </c>
      <c r="K11" s="4">
        <f ca="1">IF(DAY(FebSun1)=1,IF(AND(YEAR(FebSun1+2)=CalendarYear,MONTH(FebSun1+2)=2),FebSun1+2,""),IF(AND(YEAR(FebSun1+9)=CalendarYear,MONTH(FebSun1+9)=2),FebSun1+9,""))</f>
        <v>45691</v>
      </c>
      <c r="L11" s="4">
        <f ca="1">IF(DAY(FebSun1)=1,IF(AND(YEAR(FebSun1+3)=CalendarYear,MONTH(FebSun1+3)=2),FebSun1+3,""),IF(AND(YEAR(FebSun1+10)=CalendarYear,MONTH(FebSun1+10)=2),FebSun1+10,""))</f>
        <v>45692</v>
      </c>
      <c r="M11" s="4">
        <f ca="1">IF(DAY(FebSun1)=1,IF(AND(YEAR(FebSun1+4)=CalendarYear,MONTH(FebSun1+4)=2),FebSun1+4,""),IF(AND(YEAR(FebSun1+11)=CalendarYear,MONTH(FebSun1+11)=2),FebSun1+11,""))</f>
        <v>45693</v>
      </c>
      <c r="N11" s="4">
        <f ca="1">IF(DAY(FebSun1)=1,IF(AND(YEAR(FebSun1+5)=CalendarYear,MONTH(FebSun1+5)=2),FebSun1+5,""),IF(AND(YEAR(FebSun1+12)=CalendarYear,MONTH(FebSun1+12)=2),FebSun1+12,""))</f>
        <v>45694</v>
      </c>
      <c r="O11" s="4">
        <f ca="1">IF(DAY(FebSun1)=1,IF(AND(YEAR(FebSun1+6)=CalendarYear,MONTH(FebSun1+6)=2),FebSun1+6,""),IF(AND(YEAR(FebSun1+13)=CalendarYear,MONTH(FebSun1+13)=2),FebSun1+13,""))</f>
        <v>45695</v>
      </c>
      <c r="P11" s="4">
        <f ca="1">IF(DAY(FebSun1)=1,IF(AND(YEAR(FebSun1+7)=CalendarYear,MONTH(FebSun1+7)=2),FebSun1+7,""),IF(AND(YEAR(FebSun1+14)=CalendarYear,MONTH(FebSun1+14)=2),FebSun1+14,""))</f>
        <v>45696</v>
      </c>
      <c r="Q11" s="4">
        <f ca="1">IF(DAY(FebSun1)=1,IF(AND(YEAR(FebSun1+8)=CalendarYear,MONTH(FebSun1+8)=2),FebSun1+8,""),IF(AND(YEAR(FebSun1+15)=CalendarYear,MONTH(FebSun1+15)=2),FebSun1+15,""))</f>
        <v>45697</v>
      </c>
      <c r="R11" s="4">
        <f ca="1">IF(DAY(FebSun1)=1,IF(AND(YEAR(FebSun1+9)=CalendarYear,MONTH(FebSun1+9)=2),FebSun1+9,""),IF(AND(YEAR(FebSun1+16)=CalendarYear,MONTH(FebSun1+16)=2),FebSun1+16,""))</f>
        <v>45698</v>
      </c>
      <c r="S11" s="4">
        <f ca="1">IF(DAY(FebSun1)=1,IF(AND(YEAR(FebSun1+10)=CalendarYear,MONTH(FebSun1+10)=2),FebSun1+10,""),IF(AND(YEAR(FebSun1+17)=CalendarYear,MONTH(FebSun1+17)=2),FebSun1+17,""))</f>
        <v>45699</v>
      </c>
      <c r="T11" s="4">
        <f ca="1">IF(DAY(FebSun1)=1,IF(AND(YEAR(FebSun1+11)=CalendarYear,MONTH(FebSun1+11)=2),FebSun1+11,""),IF(AND(YEAR(FebSun1+18)=CalendarYear,MONTH(FebSun1+18)=2),FebSun1+18,""))</f>
        <v>45700</v>
      </c>
      <c r="U11" s="4">
        <f ca="1">IF(DAY(FebSun1)=1,IF(AND(YEAR(FebSun1+12)=CalendarYear,MONTH(FebSun1+12)=2),FebSun1+12,""),IF(AND(YEAR(FebSun1+19)=CalendarYear,MONTH(FebSun1+19)=2),FebSun1+19,""))</f>
        <v>45701</v>
      </c>
      <c r="V11" s="4">
        <f ca="1">IF(DAY(FebSun1)=1,IF(AND(YEAR(FebSun1+13)=CalendarYear,MONTH(FebSun1+13)=2),FebSun1+13,""),IF(AND(YEAR(FebSun1+20)=CalendarYear,MONTH(FebSun1+20)=2),FebSun1+20,""))</f>
        <v>45702</v>
      </c>
      <c r="W11" s="4">
        <f ca="1">IF(DAY(FebSun1)=1,IF(AND(YEAR(FebSun1+14)=CalendarYear,MONTH(FebSun1+14)=2),FebSun1+14,""),IF(AND(YEAR(FebSun1+21)=CalendarYear,MONTH(FebSun1+21)=2),FebSun1+21,""))</f>
        <v>45703</v>
      </c>
      <c r="X11" s="4">
        <f ca="1">IF(DAY(FebSun1)=1,IF(AND(YEAR(FebSun1+15)=CalendarYear,MONTH(FebSun1+15)=2),FebSun1+15,""),IF(AND(YEAR(FebSun1+22)=CalendarYear,MONTH(FebSun1+22)=2),FebSun1+22,""))</f>
        <v>45704</v>
      </c>
      <c r="Y11" s="4">
        <f ca="1">IF(DAY(FebSun1)=1,IF(AND(YEAR(FebSun1+16)=CalendarYear,MONTH(FebSun1+16)=2),FebSun1+16,""),IF(AND(YEAR(FebSun1+23)=CalendarYear,MONTH(FebSun1+23)=2),FebSun1+23,""))</f>
        <v>45705</v>
      </c>
      <c r="Z11" s="4">
        <f ca="1">IF(DAY(FebSun1)=1,IF(AND(YEAR(FebSun1+17)=CalendarYear,MONTH(FebSun1+17)=2),FebSun1+17,""),IF(AND(YEAR(FebSun1+24)=CalendarYear,MONTH(FebSun1+24)=2),FebSun1+24,""))</f>
        <v>45706</v>
      </c>
      <c r="AA11" s="4">
        <f ca="1">IF(DAY(FebSun1)=1,IF(AND(YEAR(FebSun1+18)=CalendarYear,MONTH(FebSun1+18)=2),FebSun1+18,""),IF(AND(YEAR(FebSun1+25)=CalendarYear,MONTH(FebSun1+25)=2),FebSun1+25,""))</f>
        <v>45707</v>
      </c>
      <c r="AB11" s="4">
        <f ca="1">IF(DAY(FebSun1)=1,IF(AND(YEAR(FebSun1+19)=CalendarYear,MONTH(FebSun1+19)=2),FebSun1+19,""),IF(AND(YEAR(FebSun1+26)=CalendarYear,MONTH(FebSun1+26)=2),FebSun1+26,""))</f>
        <v>45708</v>
      </c>
      <c r="AC11" s="4">
        <f ca="1">IF(DAY(FebSun1)=1,IF(AND(YEAR(FebSun1+20)=CalendarYear,MONTH(FebSun1+20)=2),FebSun1+20,""),IF(AND(YEAR(FebSun1+27)=CalendarYear,MONTH(FebSun1+27)=2),FebSun1+27,""))</f>
        <v>45709</v>
      </c>
      <c r="AD11" s="4">
        <f ca="1">IF(DAY(FebSun1)=1,IF(AND(YEAR(FebSun1+21)=CalendarYear,MONTH(FebSun1+21)=2),FebSun1+21,""),IF(AND(YEAR(FebSun1+28)=CalendarYear,MONTH(FebSun1+28)=2),FebSun1+28,""))</f>
        <v>45710</v>
      </c>
      <c r="AE11" s="4">
        <f ca="1">IF(DAY(FebSun1)=1,IF(AND(YEAR(FebSun1+22)=CalendarYear,MONTH(FebSun1+22)=2),FebSun1+22,""),IF(AND(YEAR(FebSun1+29)=CalendarYear,MONTH(FebSun1+29)=2),FebSun1+29,""))</f>
        <v>45711</v>
      </c>
      <c r="AF11" s="4">
        <f ca="1">IF(DAY(FebSun1)=1,IF(AND(YEAR(FebSun1+23)=CalendarYear,MONTH(FebSun1+23)=2),FebSun1+23,""),IF(AND(YEAR(FebSun1+30)=CalendarYear,MONTH(FebSun1+30)=2),FebSun1+30,""))</f>
        <v>45712</v>
      </c>
      <c r="AG11" s="4">
        <f ca="1">IF(DAY(FebSun1)=1,IF(AND(YEAR(FebSun1+24)=CalendarYear,MONTH(FebSun1+24)=2),FebSun1+24,""),IF(AND(YEAR(FebSun1+31)=CalendarYear,MONTH(FebSun1+31)=2),FebSun1+31,""))</f>
        <v>45713</v>
      </c>
      <c r="AH11" s="4">
        <f ca="1">IF(DAY(FebSun1)=1,IF(AND(YEAR(FebSun1+25)=CalendarYear,MONTH(FebSun1+25)=2),FebSun1+25,""),IF(AND(YEAR(FebSun1+32)=CalendarYear,MONTH(FebSun1+32)=2),FebSun1+32,""))</f>
        <v>45714</v>
      </c>
      <c r="AI11" s="4">
        <f ca="1">IF(DAY(FebSun1)=1,IF(AND(YEAR(FebSun1+26)=CalendarYear,MONTH(FebSun1+26)=2),FebSun1+26,""),IF(AND(YEAR(FebSun1+33)=CalendarYear,MONTH(FebSun1+33)=2),FebSun1+33,""))</f>
        <v>45715</v>
      </c>
      <c r="AJ11" s="4">
        <f ca="1">IF(DAY(FebSun1)=1,IF(AND(YEAR(FebSun1+27)=CalendarYear,MONTH(FebSun1+27)=2),FebSun1+27,""),IF(AND(YEAR(FebSun1+34)=CalendarYear,MONTH(FebSun1+34)=2),FebSun1+34,""))</f>
        <v>45716</v>
      </c>
      <c r="AK11" s="4" t="str">
        <f ca="1">IF(DAY(FebSun1)=1,IF(AND(YEAR(FebSun1+28)=CalendarYear,MONTH(FebSun1+28)=2),FebSun1+28,""),IF(AND(YEAR(FebSun1+35)=CalendarYear,MONTH(FebSun1+35)=2),FebSun1+35,""))</f>
        <v/>
      </c>
      <c r="AL11" s="4" t="str">
        <f ca="1">IF(DAY(FebSun1)=1,IF(AND(YEAR(FebSun1+29)=CalendarYear,MONTH(FebSun1+29)=2),FebSun1+29,""),IF(AND(YEAR(FebSun1+36)=CalendarYear,MONTH(FebSun1+36)=2),FebSun1+36,""))</f>
        <v/>
      </c>
      <c r="AM11" s="6" t="str">
        <f ca="1">IF(DAY(FebSun1)=1,IF(AND(YEAR(FebSun1+30)=CalendarYear,MONTH(FebSun1+30)=2),FebSun1+30,""),IF(AND(YEAR(FebSun1+37)=CalendarYear,MONTH(FebSun1+37)=2),FebSun1+37,""))</f>
        <v/>
      </c>
    </row>
    <row r="12" spans="2:39" s="23" customFormat="1" ht="19.899999999999999" customHeight="1" x14ac:dyDescent="0.3">
      <c r="B12" s="26"/>
      <c r="C12" s="5" t="s">
        <v>0</v>
      </c>
      <c r="D12" s="5" t="s">
        <v>1</v>
      </c>
      <c r="E12" s="5" t="s">
        <v>2</v>
      </c>
      <c r="F12" s="5" t="s">
        <v>3</v>
      </c>
      <c r="G12" s="5" t="s">
        <v>4</v>
      </c>
      <c r="H12" s="5" t="s">
        <v>5</v>
      </c>
      <c r="I12" s="5" t="s">
        <v>6</v>
      </c>
      <c r="J12" s="5" t="s">
        <v>0</v>
      </c>
      <c r="K12" s="5" t="s">
        <v>1</v>
      </c>
      <c r="L12" s="5" t="s">
        <v>2</v>
      </c>
      <c r="M12" s="5" t="s">
        <v>3</v>
      </c>
      <c r="N12" s="5" t="s">
        <v>4</v>
      </c>
      <c r="O12" s="5" t="s">
        <v>5</v>
      </c>
      <c r="P12" s="5" t="s">
        <v>6</v>
      </c>
      <c r="Q12" s="5" t="s">
        <v>0</v>
      </c>
      <c r="R12" s="5" t="s">
        <v>1</v>
      </c>
      <c r="S12" s="5" t="s">
        <v>2</v>
      </c>
      <c r="T12" s="5" t="s">
        <v>3</v>
      </c>
      <c r="U12" s="5" t="s">
        <v>4</v>
      </c>
      <c r="V12" s="5" t="s">
        <v>5</v>
      </c>
      <c r="W12" s="5" t="s">
        <v>6</v>
      </c>
      <c r="X12" s="5" t="s">
        <v>0</v>
      </c>
      <c r="Y12" s="5" t="s">
        <v>1</v>
      </c>
      <c r="Z12" s="5" t="s">
        <v>2</v>
      </c>
      <c r="AA12" s="5" t="s">
        <v>3</v>
      </c>
      <c r="AB12" s="5" t="s">
        <v>4</v>
      </c>
      <c r="AC12" s="5" t="s">
        <v>5</v>
      </c>
      <c r="AD12" s="5" t="s">
        <v>6</v>
      </c>
      <c r="AE12" s="5" t="s">
        <v>0</v>
      </c>
      <c r="AF12" s="5" t="s">
        <v>1</v>
      </c>
      <c r="AG12" s="5" t="s">
        <v>2</v>
      </c>
      <c r="AH12" s="5" t="s">
        <v>3</v>
      </c>
      <c r="AI12" s="5" t="s">
        <v>4</v>
      </c>
      <c r="AJ12" s="5" t="s">
        <v>5</v>
      </c>
      <c r="AK12" s="5" t="s">
        <v>6</v>
      </c>
      <c r="AL12" s="5" t="s">
        <v>0</v>
      </c>
      <c r="AM12" s="7" t="s">
        <v>1</v>
      </c>
    </row>
    <row r="13" spans="2:39" ht="19.899999999999999" customHeight="1" x14ac:dyDescent="0.3">
      <c r="B13" s="1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2:39" ht="19.899999999999999" customHeight="1" x14ac:dyDescent="0.3">
      <c r="B14" s="1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2:39" ht="19.899999999999999" customHeight="1" x14ac:dyDescent="0.3">
      <c r="B15" s="20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2:39" ht="19.899999999999999" customHeight="1" x14ac:dyDescent="0.3">
      <c r="B16" s="21"/>
    </row>
    <row r="17" spans="2:39" s="22" customFormat="1" ht="19.899999999999999" customHeight="1" x14ac:dyDescent="0.3">
      <c r="B17" s="25">
        <f ca="1">DATE(CalendarYear,3,1)</f>
        <v>45717</v>
      </c>
      <c r="C17" s="4" t="str">
        <f ca="1">IF(DAY(MarSun1)=1,"",IF(AND(YEAR(MarSun1+1)=CalendarYear,MONTH(MarSun1+1)=3),MarSun1+1,""))</f>
        <v/>
      </c>
      <c r="D17" s="4" t="str">
        <f ca="1">IF(DAY(MarSun1)=1,"",IF(AND(YEAR(MarSun1+2)=CalendarYear,MONTH(MarSun1+2)=3),MarSun1+2,""))</f>
        <v/>
      </c>
      <c r="E17" s="4" t="str">
        <f ca="1">IF(DAY(MarSun1)=1,"",IF(AND(YEAR(MarSun1+3)=CalendarYear,MONTH(MarSun1+3)=3),MarSun1+3,""))</f>
        <v/>
      </c>
      <c r="F17" s="4" t="str">
        <f ca="1">IF(DAY(MarSun1)=1,"",IF(AND(YEAR(MarSun1+4)=CalendarYear,MONTH(MarSun1+4)=3),MarSun1+4,""))</f>
        <v/>
      </c>
      <c r="G17" s="4" t="str">
        <f ca="1">IF(DAY(MarSun1)=1,"",IF(AND(YEAR(MarSun1+5)=CalendarYear,MONTH(MarSun1+5)=3),MarSun1+5,""))</f>
        <v/>
      </c>
      <c r="H17" s="4" t="str">
        <f ca="1">IF(DAY(MarSun1)=1,"",IF(AND(YEAR(MarSun1+6)=CalendarYear,MONTH(MarSun1+6)=3),MarSun1+6,""))</f>
        <v/>
      </c>
      <c r="I17" s="4">
        <f ca="1">IF(DAY(MarSun1)=1,IF(AND(YEAR(MarSun1)=CalendarYear,MONTH(MarSun1)=3),MarSun1,""),IF(AND(YEAR(MarSun1+7)=CalendarYear,MONTH(MarSun1+7)=3),MarSun1+7,""))</f>
        <v>45717</v>
      </c>
      <c r="J17" s="4">
        <f ca="1">IF(DAY(MarSun1)=1,IF(AND(YEAR(MarSun1+1)=CalendarYear,MONTH(MarSun1+1)=3),MarSun1+1,""),IF(AND(YEAR(MarSun1+8)=CalendarYear,MONTH(MarSun1+8)=3),MarSun1+8,""))</f>
        <v>45718</v>
      </c>
      <c r="K17" s="4">
        <f ca="1">IF(DAY(MarSun1)=1,IF(AND(YEAR(MarSun1+2)=CalendarYear,MONTH(MarSun1+2)=3),MarSun1+2,""),IF(AND(YEAR(MarSun1+9)=CalendarYear,MONTH(MarSun1+9)=3),MarSun1+9,""))</f>
        <v>45719</v>
      </c>
      <c r="L17" s="4">
        <f ca="1">IF(DAY(MarSun1)=1,IF(AND(YEAR(MarSun1+3)=CalendarYear,MONTH(MarSun1+3)=3),MarSun1+3,""),IF(AND(YEAR(MarSun1+10)=CalendarYear,MONTH(MarSun1+10)=3),MarSun1+10,""))</f>
        <v>45720</v>
      </c>
      <c r="M17" s="4">
        <f ca="1">IF(DAY(MarSun1)=1,IF(AND(YEAR(MarSun1+4)=CalendarYear,MONTH(MarSun1+4)=3),MarSun1+4,""),IF(AND(YEAR(MarSun1+11)=CalendarYear,MONTH(MarSun1+11)=3),MarSun1+11,""))</f>
        <v>45721</v>
      </c>
      <c r="N17" s="4">
        <f ca="1">IF(DAY(MarSun1)=1,IF(AND(YEAR(MarSun1+5)=CalendarYear,MONTH(MarSun1+5)=3),MarSun1+5,""),IF(AND(YEAR(MarSun1+12)=CalendarYear,MONTH(MarSun1+12)=3),MarSun1+12,""))</f>
        <v>45722</v>
      </c>
      <c r="O17" s="4">
        <f ca="1">IF(DAY(MarSun1)=1,IF(AND(YEAR(MarSun1+6)=CalendarYear,MONTH(MarSun1+6)=3),MarSun1+6,""),IF(AND(YEAR(MarSun1+13)=CalendarYear,MONTH(MarSun1+13)=3),MarSun1+13,""))</f>
        <v>45723</v>
      </c>
      <c r="P17" s="4">
        <f ca="1">IF(DAY(MarSun1)=1,IF(AND(YEAR(MarSun1+7)=CalendarYear,MONTH(MarSun1+7)=3),MarSun1+7,""),IF(AND(YEAR(MarSun1+14)=CalendarYear,MONTH(MarSun1+14)=3),MarSun1+14,""))</f>
        <v>45724</v>
      </c>
      <c r="Q17" s="4">
        <f ca="1">IF(DAY(MarSun1)=1,IF(AND(YEAR(MarSun1+8)=CalendarYear,MONTH(MarSun1+8)=3),MarSun1+8,""),IF(AND(YEAR(MarSun1+15)=CalendarYear,MONTH(MarSun1+15)=3),MarSun1+15,""))</f>
        <v>45725</v>
      </c>
      <c r="R17" s="4">
        <f ca="1">IF(DAY(MarSun1)=1,IF(AND(YEAR(MarSun1+9)=CalendarYear,MONTH(MarSun1+9)=3),MarSun1+9,""),IF(AND(YEAR(MarSun1+16)=CalendarYear,MONTH(MarSun1+16)=3),MarSun1+16,""))</f>
        <v>45726</v>
      </c>
      <c r="S17" s="4">
        <f ca="1">IF(DAY(MarSun1)=1,IF(AND(YEAR(MarSun1+10)=CalendarYear,MONTH(MarSun1+10)=3),MarSun1+10,""),IF(AND(YEAR(MarSun1+17)=CalendarYear,MONTH(MarSun1+17)=3),MarSun1+17,""))</f>
        <v>45727</v>
      </c>
      <c r="T17" s="4">
        <f ca="1">IF(DAY(MarSun1)=1,IF(AND(YEAR(MarSun1+11)=CalendarYear,MONTH(MarSun1+11)=3),MarSun1+11,""),IF(AND(YEAR(MarSun1+18)=CalendarYear,MONTH(MarSun1+18)=3),MarSun1+18,""))</f>
        <v>45728</v>
      </c>
      <c r="U17" s="4">
        <f ca="1">IF(DAY(MarSun1)=1,IF(AND(YEAR(MarSun1+12)=CalendarYear,MONTH(MarSun1+12)=3),MarSun1+12,""),IF(AND(YEAR(MarSun1+19)=CalendarYear,MONTH(MarSun1+19)=3),MarSun1+19,""))</f>
        <v>45729</v>
      </c>
      <c r="V17" s="4">
        <f ca="1">IF(DAY(MarSun1)=1,IF(AND(YEAR(MarSun1+13)=CalendarYear,MONTH(MarSun1+13)=3),MarSun1+13,""),IF(AND(YEAR(MarSun1+20)=CalendarYear,MONTH(MarSun1+20)=3),MarSun1+20,""))</f>
        <v>45730</v>
      </c>
      <c r="W17" s="4">
        <f ca="1">IF(DAY(MarSun1)=1,IF(AND(YEAR(MarSun1+14)=CalendarYear,MONTH(MarSun1+14)=3),MarSun1+14,""),IF(AND(YEAR(MarSun1+21)=CalendarYear,MONTH(MarSun1+21)=3),MarSun1+21,""))</f>
        <v>45731</v>
      </c>
      <c r="X17" s="4">
        <f ca="1">IF(DAY(MarSun1)=1,IF(AND(YEAR(MarSun1+15)=CalendarYear,MONTH(MarSun1+15)=3),MarSun1+15,""),IF(AND(YEAR(MarSun1+22)=CalendarYear,MONTH(MarSun1+22)=3),MarSun1+22,""))</f>
        <v>45732</v>
      </c>
      <c r="Y17" s="4">
        <f ca="1">IF(DAY(MarSun1)=1,IF(AND(YEAR(MarSun1+16)=CalendarYear,MONTH(MarSun1+16)=3),MarSun1+16,""),IF(AND(YEAR(MarSun1+23)=CalendarYear,MONTH(MarSun1+23)=3),MarSun1+23,""))</f>
        <v>45733</v>
      </c>
      <c r="Z17" s="4">
        <f ca="1">IF(DAY(MarSun1)=1,IF(AND(YEAR(MarSun1+17)=CalendarYear,MONTH(MarSun1+17)=3),MarSun1+17,""),IF(AND(YEAR(MarSun1+24)=CalendarYear,MONTH(MarSun1+24)=3),MarSun1+24,""))</f>
        <v>45734</v>
      </c>
      <c r="AA17" s="4">
        <f ca="1">IF(DAY(MarSun1)=1,IF(AND(YEAR(MarSun1+18)=CalendarYear,MONTH(MarSun1+18)=3),MarSun1+18,""),IF(AND(YEAR(MarSun1+25)=CalendarYear,MONTH(MarSun1+25)=3),MarSun1+25,""))</f>
        <v>45735</v>
      </c>
      <c r="AB17" s="4">
        <f ca="1">IF(DAY(MarSun1)=1,IF(AND(YEAR(MarSun1+19)=CalendarYear,MONTH(MarSun1+19)=3),MarSun1+19,""),IF(AND(YEAR(MarSun1+26)=CalendarYear,MONTH(MarSun1+26)=3),MarSun1+26,""))</f>
        <v>45736</v>
      </c>
      <c r="AC17" s="4">
        <f ca="1">IF(DAY(MarSun1)=1,IF(AND(YEAR(MarSun1+20)=CalendarYear,MONTH(MarSun1+20)=3),MarSun1+20,""),IF(AND(YEAR(MarSun1+27)=CalendarYear,MONTH(MarSun1+27)=3),MarSun1+27,""))</f>
        <v>45737</v>
      </c>
      <c r="AD17" s="4">
        <f ca="1">IF(DAY(MarSun1)=1,IF(AND(YEAR(MarSun1+21)=CalendarYear,MONTH(MarSun1+21)=3),MarSun1+21,""),IF(AND(YEAR(MarSun1+28)=CalendarYear,MONTH(MarSun1+28)=3),MarSun1+28,""))</f>
        <v>45738</v>
      </c>
      <c r="AE17" s="4">
        <f ca="1">IF(DAY(MarSun1)=1,IF(AND(YEAR(MarSun1+22)=CalendarYear,MONTH(MarSun1+22)=3),MarSun1+22,""),IF(AND(YEAR(MarSun1+29)=CalendarYear,MONTH(MarSun1+29)=3),MarSun1+29,""))</f>
        <v>45739</v>
      </c>
      <c r="AF17" s="4">
        <f ca="1">IF(DAY(MarSun1)=1,IF(AND(YEAR(MarSun1+23)=CalendarYear,MONTH(MarSun1+23)=3),MarSun1+23,""),IF(AND(YEAR(MarSun1+30)=CalendarYear,MONTH(MarSun1+30)=3),MarSun1+30,""))</f>
        <v>45740</v>
      </c>
      <c r="AG17" s="4">
        <f ca="1">IF(DAY(MarSun1)=1,IF(AND(YEAR(MarSun1+24)=CalendarYear,MONTH(MarSun1+24)=3),MarSun1+24,""),IF(AND(YEAR(MarSun1+31)=CalendarYear,MONTH(MarSun1+31)=3),MarSun1+31,""))</f>
        <v>45741</v>
      </c>
      <c r="AH17" s="4">
        <f ca="1">IF(DAY(MarSun1)=1,IF(AND(YEAR(MarSun1+25)=CalendarYear,MONTH(MarSun1+25)=3),MarSun1+25,""),IF(AND(YEAR(MarSun1+32)=CalendarYear,MONTH(MarSun1+32)=3),MarSun1+32,""))</f>
        <v>45742</v>
      </c>
      <c r="AI17" s="4">
        <f ca="1">IF(DAY(MarSun1)=1,IF(AND(YEAR(MarSun1+26)=CalendarYear,MONTH(MarSun1+26)=3),MarSun1+26,""),IF(AND(YEAR(MarSun1+33)=CalendarYear,MONTH(MarSun1+33)=3),MarSun1+33,""))</f>
        <v>45743</v>
      </c>
      <c r="AJ17" s="4">
        <f ca="1">IF(DAY(MarSun1)=1,IF(AND(YEAR(MarSun1+27)=CalendarYear,MONTH(MarSun1+27)=3),MarSun1+27,""),IF(AND(YEAR(MarSun1+34)=CalendarYear,MONTH(MarSun1+34)=3),MarSun1+34,""))</f>
        <v>45744</v>
      </c>
      <c r="AK17" s="4">
        <f ca="1">IF(DAY(MarSun1)=1,IF(AND(YEAR(MarSun1+28)=CalendarYear,MONTH(MarSun1+28)=3),MarSun1+28,""),IF(AND(YEAR(MarSun1+35)=CalendarYear,MONTH(MarSun1+35)=3),MarSun1+35,""))</f>
        <v>45745</v>
      </c>
      <c r="AL17" s="4">
        <f ca="1">IF(DAY(MarSun1)=1,IF(AND(YEAR(MarSun1+29)=CalendarYear,MONTH(MarSun1+29)=3),MarSun1+29,""),IF(AND(YEAR(MarSun1+36)=CalendarYear,MONTH(MarSun1+36)=3),MarSun1+36,""))</f>
        <v>45746</v>
      </c>
      <c r="AM17" s="6">
        <f ca="1">IF(DAY(MarSun1)=1,IF(AND(YEAR(MarSun1+30)=CalendarYear,MONTH(MarSun1+30)=3),MarSun1+30,""),IF(AND(YEAR(MarSun1+37)=CalendarYear,MONTH(MarSun1+37)=3),MarSun1+37,""))</f>
        <v>45747</v>
      </c>
    </row>
    <row r="18" spans="2:39" s="22" customFormat="1" ht="19.899999999999999" customHeight="1" x14ac:dyDescent="0.3">
      <c r="B18" s="26"/>
      <c r="C18" s="5" t="s">
        <v>0</v>
      </c>
      <c r="D18" s="5" t="s">
        <v>1</v>
      </c>
      <c r="E18" s="5" t="s">
        <v>2</v>
      </c>
      <c r="F18" s="5" t="s">
        <v>3</v>
      </c>
      <c r="G18" s="5" t="s">
        <v>4</v>
      </c>
      <c r="H18" s="5" t="s">
        <v>5</v>
      </c>
      <c r="I18" s="5" t="s">
        <v>6</v>
      </c>
      <c r="J18" s="5" t="s">
        <v>0</v>
      </c>
      <c r="K18" s="5" t="s">
        <v>1</v>
      </c>
      <c r="L18" s="5" t="s">
        <v>2</v>
      </c>
      <c r="M18" s="5" t="s">
        <v>3</v>
      </c>
      <c r="N18" s="5" t="s">
        <v>4</v>
      </c>
      <c r="O18" s="5" t="s">
        <v>5</v>
      </c>
      <c r="P18" s="5" t="s">
        <v>6</v>
      </c>
      <c r="Q18" s="5" t="s">
        <v>0</v>
      </c>
      <c r="R18" s="5" t="s">
        <v>1</v>
      </c>
      <c r="S18" s="5" t="s">
        <v>2</v>
      </c>
      <c r="T18" s="5" t="s">
        <v>3</v>
      </c>
      <c r="U18" s="5" t="s">
        <v>4</v>
      </c>
      <c r="V18" s="5" t="s">
        <v>5</v>
      </c>
      <c r="W18" s="5" t="s">
        <v>6</v>
      </c>
      <c r="X18" s="5" t="s">
        <v>0</v>
      </c>
      <c r="Y18" s="5" t="s">
        <v>1</v>
      </c>
      <c r="Z18" s="5" t="s">
        <v>2</v>
      </c>
      <c r="AA18" s="5" t="s">
        <v>3</v>
      </c>
      <c r="AB18" s="5" t="s">
        <v>4</v>
      </c>
      <c r="AC18" s="5" t="s">
        <v>5</v>
      </c>
      <c r="AD18" s="5" t="s">
        <v>6</v>
      </c>
      <c r="AE18" s="5" t="s">
        <v>0</v>
      </c>
      <c r="AF18" s="5" t="s">
        <v>1</v>
      </c>
      <c r="AG18" s="5" t="s">
        <v>2</v>
      </c>
      <c r="AH18" s="5" t="s">
        <v>3</v>
      </c>
      <c r="AI18" s="5" t="s">
        <v>4</v>
      </c>
      <c r="AJ18" s="5" t="s">
        <v>5</v>
      </c>
      <c r="AK18" s="5" t="s">
        <v>6</v>
      </c>
      <c r="AL18" s="5" t="s">
        <v>0</v>
      </c>
      <c r="AM18" s="7" t="s">
        <v>1</v>
      </c>
    </row>
    <row r="19" spans="2:39" ht="19.899999999999999" customHeight="1" x14ac:dyDescent="0.3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2:39" ht="19.899999999999999" customHeight="1" x14ac:dyDescent="0.3">
      <c r="B20" s="1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2:39" ht="19.899999999999999" customHeight="1" x14ac:dyDescent="0.3"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2:39" ht="19.899999999999999" customHeight="1" x14ac:dyDescent="0.3">
      <c r="B22" s="21"/>
    </row>
    <row r="23" spans="2:39" s="22" customFormat="1" ht="19.899999999999999" customHeight="1" x14ac:dyDescent="0.3">
      <c r="B23" s="25">
        <f ca="1">DATE(CalendarYear,4,1)</f>
        <v>45748</v>
      </c>
      <c r="C23" s="4" t="str">
        <f ca="1">IF(DAY(AprSun1)=1,"",IF(AND(YEAR(AprSun1+1)=CalendarYear,MONTH(AprSun1+1)=4),AprSun1+1,""))</f>
        <v/>
      </c>
      <c r="D23" s="4" t="str">
        <f ca="1">IF(DAY(AprSun1)=1,"",IF(AND(YEAR(AprSun1+2)=CalendarYear,MONTH(AprSun1+2)=4),AprSun1+2,""))</f>
        <v/>
      </c>
      <c r="E23" s="4">
        <f ca="1">IF(DAY(AprSun1)=1,"",IF(AND(YEAR(AprSun1+3)=CalendarYear,MONTH(AprSun1+3)=4),AprSun1+3,""))</f>
        <v>45748</v>
      </c>
      <c r="F23" s="4">
        <f ca="1">IF(DAY(AprSun1)=1,"",IF(AND(YEAR(AprSun1+4)=CalendarYear,MONTH(AprSun1+4)=4),AprSun1+4,""))</f>
        <v>45749</v>
      </c>
      <c r="G23" s="4">
        <f ca="1">IF(DAY(AprSun1)=1,"",IF(AND(YEAR(AprSun1+5)=CalendarYear,MONTH(AprSun1+5)=4),AprSun1+5,""))</f>
        <v>45750</v>
      </c>
      <c r="H23" s="4">
        <f ca="1">IF(DAY(AprSun1)=1,"",IF(AND(YEAR(AprSun1+6)=CalendarYear,MONTH(AprSun1+6)=4),AprSun1+6,""))</f>
        <v>45751</v>
      </c>
      <c r="I23" s="4">
        <f ca="1">IF(DAY(AprSun1)=1,IF(AND(YEAR(AprSun1)=CalendarYear,MONTH(AprSun1)=4),AprSun1,""),IF(AND(YEAR(AprSun1+7)=CalendarYear,MONTH(AprSun1+7)=4),AprSun1+7,""))</f>
        <v>45752</v>
      </c>
      <c r="J23" s="4">
        <f ca="1">IF(DAY(AprSun1)=1,IF(AND(YEAR(AprSun1+1)=CalendarYear,MONTH(AprSun1+1)=4),AprSun1+1,""),IF(AND(YEAR(AprSun1+8)=CalendarYear,MONTH(AprSun1+8)=4),AprSun1+8,""))</f>
        <v>45753</v>
      </c>
      <c r="K23" s="4">
        <f ca="1">IF(DAY(AprSun1)=1,IF(AND(YEAR(AprSun1+2)=CalendarYear,MONTH(AprSun1+2)=4),AprSun1+2,""),IF(AND(YEAR(AprSun1+9)=CalendarYear,MONTH(AprSun1+9)=4),AprSun1+9,""))</f>
        <v>45754</v>
      </c>
      <c r="L23" s="4">
        <f ca="1">IF(DAY(AprSun1)=1,IF(AND(YEAR(AprSun1+3)=CalendarYear,MONTH(AprSun1+3)=4),AprSun1+3,""),IF(AND(YEAR(AprSun1+10)=CalendarYear,MONTH(AprSun1+10)=4),AprSun1+10,""))</f>
        <v>45755</v>
      </c>
      <c r="M23" s="4">
        <f ca="1">IF(DAY(AprSun1)=1,IF(AND(YEAR(AprSun1+4)=CalendarYear,MONTH(AprSun1+4)=4),AprSun1+4,""),IF(AND(YEAR(AprSun1+11)=CalendarYear,MONTH(AprSun1+11)=4),AprSun1+11,""))</f>
        <v>45756</v>
      </c>
      <c r="N23" s="4">
        <f ca="1">IF(DAY(AprSun1)=1,IF(AND(YEAR(AprSun1+5)=CalendarYear,MONTH(AprSun1+5)=4),AprSun1+5,""),IF(AND(YEAR(AprSun1+12)=CalendarYear,MONTH(AprSun1+12)=4),AprSun1+12,""))</f>
        <v>45757</v>
      </c>
      <c r="O23" s="4">
        <f ca="1">IF(DAY(AprSun1)=1,IF(AND(YEAR(AprSun1+6)=CalendarYear,MONTH(AprSun1+6)=4),AprSun1+6,""),IF(AND(YEAR(AprSun1+13)=CalendarYear,MONTH(AprSun1+13)=4),AprSun1+13,""))</f>
        <v>45758</v>
      </c>
      <c r="P23" s="4">
        <f ca="1">IF(DAY(AprSun1)=1,IF(AND(YEAR(AprSun1+7)=CalendarYear,MONTH(AprSun1+7)=4),AprSun1+7,""),IF(AND(YEAR(AprSun1+14)=CalendarYear,MONTH(AprSun1+14)=4),AprSun1+14,""))</f>
        <v>45759</v>
      </c>
      <c r="Q23" s="4">
        <f ca="1">IF(DAY(AprSun1)=1,IF(AND(YEAR(AprSun1+8)=CalendarYear,MONTH(AprSun1+8)=4),AprSun1+8,""),IF(AND(YEAR(AprSun1+15)=CalendarYear,MONTH(AprSun1+15)=4),AprSun1+15,""))</f>
        <v>45760</v>
      </c>
      <c r="R23" s="4">
        <f ca="1">IF(DAY(AprSun1)=1,IF(AND(YEAR(AprSun1+9)=CalendarYear,MONTH(AprSun1+9)=4),AprSun1+9,""),IF(AND(YEAR(AprSun1+16)=CalendarYear,MONTH(AprSun1+16)=4),AprSun1+16,""))</f>
        <v>45761</v>
      </c>
      <c r="S23" s="4">
        <f ca="1">IF(DAY(AprSun1)=1,IF(AND(YEAR(AprSun1+10)=CalendarYear,MONTH(AprSun1+10)=4),AprSun1+10,""),IF(AND(YEAR(AprSun1+17)=CalendarYear,MONTH(AprSun1+17)=4),AprSun1+17,""))</f>
        <v>45762</v>
      </c>
      <c r="T23" s="4">
        <f ca="1">IF(DAY(AprSun1)=1,IF(AND(YEAR(AprSun1+11)=CalendarYear,MONTH(AprSun1+11)=4),AprSun1+11,""),IF(AND(YEAR(AprSun1+18)=CalendarYear,MONTH(AprSun1+18)=4),AprSun1+18,""))</f>
        <v>45763</v>
      </c>
      <c r="U23" s="4">
        <f ca="1">IF(DAY(AprSun1)=1,IF(AND(YEAR(AprSun1+12)=CalendarYear,MONTH(AprSun1+12)=4),AprSun1+12,""),IF(AND(YEAR(AprSun1+19)=CalendarYear,MONTH(AprSun1+19)=4),AprSun1+19,""))</f>
        <v>45764</v>
      </c>
      <c r="V23" s="4">
        <f ca="1">IF(DAY(AprSun1)=1,IF(AND(YEAR(AprSun1+13)=CalendarYear,MONTH(AprSun1+13)=4),AprSun1+13,""),IF(AND(YEAR(AprSun1+20)=CalendarYear,MONTH(AprSun1+20)=4),AprSun1+20,""))</f>
        <v>45765</v>
      </c>
      <c r="W23" s="4">
        <f ca="1">IF(DAY(AprSun1)=1,IF(AND(YEAR(AprSun1+14)=CalendarYear,MONTH(AprSun1+14)=4),AprSun1+14,""),IF(AND(YEAR(AprSun1+21)=CalendarYear,MONTH(AprSun1+21)=4),AprSun1+21,""))</f>
        <v>45766</v>
      </c>
      <c r="X23" s="4">
        <f ca="1">IF(DAY(AprSun1)=1,IF(AND(YEAR(AprSun1+15)=CalendarYear,MONTH(AprSun1+15)=4),AprSun1+15,""),IF(AND(YEAR(AprSun1+22)=CalendarYear,MONTH(AprSun1+22)=4),AprSun1+22,""))</f>
        <v>45767</v>
      </c>
      <c r="Y23" s="4">
        <f ca="1">IF(DAY(AprSun1)=1,IF(AND(YEAR(AprSun1+16)=CalendarYear,MONTH(AprSun1+16)=4),AprSun1+16,""),IF(AND(YEAR(AprSun1+23)=CalendarYear,MONTH(AprSun1+23)=4),AprSun1+23,""))</f>
        <v>45768</v>
      </c>
      <c r="Z23" s="4">
        <f ca="1">IF(DAY(AprSun1)=1,IF(AND(YEAR(AprSun1+17)=CalendarYear,MONTH(AprSun1+17)=4),AprSun1+17,""),IF(AND(YEAR(AprSun1+24)=CalendarYear,MONTH(AprSun1+24)=4),AprSun1+24,""))</f>
        <v>45769</v>
      </c>
      <c r="AA23" s="4">
        <f ca="1">IF(DAY(AprSun1)=1,IF(AND(YEAR(AprSun1+18)=CalendarYear,MONTH(AprSun1+18)=4),AprSun1+18,""),IF(AND(YEAR(AprSun1+25)=CalendarYear,MONTH(AprSun1+25)=4),AprSun1+25,""))</f>
        <v>45770</v>
      </c>
      <c r="AB23" s="4">
        <f ca="1">IF(DAY(AprSun1)=1,IF(AND(YEAR(AprSun1+19)=CalendarYear,MONTH(AprSun1+19)=4),AprSun1+19,""),IF(AND(YEAR(AprSun1+26)=CalendarYear,MONTH(AprSun1+26)=4),AprSun1+26,""))</f>
        <v>45771</v>
      </c>
      <c r="AC23" s="4">
        <f ca="1">IF(DAY(AprSun1)=1,IF(AND(YEAR(AprSun1+20)=CalendarYear,MONTH(AprSun1+20)=4),AprSun1+20,""),IF(AND(YEAR(AprSun1+27)=CalendarYear,MONTH(AprSun1+27)=4),AprSun1+27,""))</f>
        <v>45772</v>
      </c>
      <c r="AD23" s="4">
        <f ca="1">IF(DAY(AprSun1)=1,IF(AND(YEAR(AprSun1+21)=CalendarYear,MONTH(AprSun1+21)=4),AprSun1+21,""),IF(AND(YEAR(AprSun1+28)=CalendarYear,MONTH(AprSun1+28)=4),AprSun1+28,""))</f>
        <v>45773</v>
      </c>
      <c r="AE23" s="4">
        <f ca="1">IF(DAY(AprSun1)=1,IF(AND(YEAR(AprSun1+22)=CalendarYear,MONTH(AprSun1+22)=4),AprSun1+22,""),IF(AND(YEAR(AprSun1+29)=CalendarYear,MONTH(AprSun1+29)=4),AprSun1+29,""))</f>
        <v>45774</v>
      </c>
      <c r="AF23" s="4">
        <f ca="1">IF(DAY(AprSun1)=1,IF(AND(YEAR(AprSun1+23)=CalendarYear,MONTH(AprSun1+23)=4),AprSun1+23,""),IF(AND(YEAR(AprSun1+30)=CalendarYear,MONTH(AprSun1+30)=4),AprSun1+30,""))</f>
        <v>45775</v>
      </c>
      <c r="AG23" s="4">
        <f ca="1">IF(DAY(AprSun1)=1,IF(AND(YEAR(AprSun1+24)=CalendarYear,MONTH(AprSun1+24)=4),AprSun1+24,""),IF(AND(YEAR(AprSun1+31)=CalendarYear,MONTH(AprSun1+31)=4),AprSun1+31,""))</f>
        <v>45776</v>
      </c>
      <c r="AH23" s="4">
        <f ca="1">IF(DAY(AprSun1)=1,IF(AND(YEAR(AprSun1+25)=CalendarYear,MONTH(AprSun1+25)=4),AprSun1+25,""),IF(AND(YEAR(AprSun1+32)=CalendarYear,MONTH(AprSun1+32)=4),AprSun1+32,""))</f>
        <v>45777</v>
      </c>
      <c r="AI23" s="4" t="str">
        <f ca="1">IF(DAY(AprSun1)=1,IF(AND(YEAR(AprSun1+26)=CalendarYear,MONTH(AprSun1+26)=4),AprSun1+26,""),IF(AND(YEAR(AprSun1+33)=CalendarYear,MONTH(AprSun1+33)=4),AprSun1+33,""))</f>
        <v/>
      </c>
      <c r="AJ23" s="4" t="str">
        <f ca="1">IF(DAY(AprSun1)=1,IF(AND(YEAR(AprSun1+27)=CalendarYear,MONTH(AprSun1+27)=4),AprSun1+27,""),IF(AND(YEAR(AprSun1+34)=CalendarYear,MONTH(AprSun1+34)=4),AprSun1+34,""))</f>
        <v/>
      </c>
      <c r="AK23" s="4" t="str">
        <f ca="1">IF(DAY(AprSun1)=1,IF(AND(YEAR(AprSun1+28)=CalendarYear,MONTH(AprSun1+28)=4),AprSun1+28,""),IF(AND(YEAR(AprSun1+35)=CalendarYear,MONTH(AprSun1+35)=4),AprSun1+35,""))</f>
        <v/>
      </c>
      <c r="AL23" s="4" t="str">
        <f ca="1">IF(DAY(AprSun1)=1,IF(AND(YEAR(AprSun1+29)=CalendarYear,MONTH(AprSun1+29)=4),AprSun1+29,""),IF(AND(YEAR(AprSun1+36)=CalendarYear,MONTH(AprSun1+36)=4),AprSun1+36,""))</f>
        <v/>
      </c>
      <c r="AM23" s="6" t="str">
        <f ca="1">IF(DAY(AprSun1)=1,IF(AND(YEAR(AprSun1+30)=CalendarYear,MONTH(AprSun1+30)=4),AprSun1+30,""),IF(AND(YEAR(AprSun1+37)=CalendarYear,MONTH(AprSun1+37)=4),AprSun1+37,""))</f>
        <v/>
      </c>
    </row>
    <row r="24" spans="2:39" s="22" customFormat="1" ht="19.899999999999999" customHeight="1" x14ac:dyDescent="0.3">
      <c r="B24" s="26"/>
      <c r="C24" s="5" t="s">
        <v>0</v>
      </c>
      <c r="D24" s="5" t="s">
        <v>1</v>
      </c>
      <c r="E24" s="5" t="s">
        <v>2</v>
      </c>
      <c r="F24" s="5" t="s">
        <v>3</v>
      </c>
      <c r="G24" s="5" t="s">
        <v>4</v>
      </c>
      <c r="H24" s="5" t="s">
        <v>5</v>
      </c>
      <c r="I24" s="5" t="s">
        <v>6</v>
      </c>
      <c r="J24" s="5" t="s">
        <v>0</v>
      </c>
      <c r="K24" s="5" t="s">
        <v>1</v>
      </c>
      <c r="L24" s="5" t="s">
        <v>2</v>
      </c>
      <c r="M24" s="5" t="s">
        <v>3</v>
      </c>
      <c r="N24" s="5" t="s">
        <v>4</v>
      </c>
      <c r="O24" s="5" t="s">
        <v>5</v>
      </c>
      <c r="P24" s="5" t="s">
        <v>6</v>
      </c>
      <c r="Q24" s="5" t="s">
        <v>0</v>
      </c>
      <c r="R24" s="5" t="s">
        <v>1</v>
      </c>
      <c r="S24" s="5" t="s">
        <v>2</v>
      </c>
      <c r="T24" s="5" t="s">
        <v>3</v>
      </c>
      <c r="U24" s="5" t="s">
        <v>4</v>
      </c>
      <c r="V24" s="5" t="s">
        <v>5</v>
      </c>
      <c r="W24" s="5" t="s">
        <v>6</v>
      </c>
      <c r="X24" s="5" t="s">
        <v>0</v>
      </c>
      <c r="Y24" s="5" t="s">
        <v>1</v>
      </c>
      <c r="Z24" s="5" t="s">
        <v>2</v>
      </c>
      <c r="AA24" s="5" t="s">
        <v>3</v>
      </c>
      <c r="AB24" s="5" t="s">
        <v>4</v>
      </c>
      <c r="AC24" s="5" t="s">
        <v>5</v>
      </c>
      <c r="AD24" s="5" t="s">
        <v>6</v>
      </c>
      <c r="AE24" s="5" t="s">
        <v>0</v>
      </c>
      <c r="AF24" s="5" t="s">
        <v>1</v>
      </c>
      <c r="AG24" s="5" t="s">
        <v>2</v>
      </c>
      <c r="AH24" s="5" t="s">
        <v>3</v>
      </c>
      <c r="AI24" s="5" t="s">
        <v>4</v>
      </c>
      <c r="AJ24" s="5" t="s">
        <v>5</v>
      </c>
      <c r="AK24" s="5" t="s">
        <v>6</v>
      </c>
      <c r="AL24" s="5" t="s">
        <v>0</v>
      </c>
      <c r="AM24" s="7" t="s">
        <v>1</v>
      </c>
    </row>
    <row r="25" spans="2:39" ht="19.899999999999999" customHeight="1" x14ac:dyDescent="0.3">
      <c r="B25" s="1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2:39" ht="19.899999999999999" customHeight="1" x14ac:dyDescent="0.3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2:39" ht="19.899999999999999" customHeight="1" x14ac:dyDescent="0.3">
      <c r="B27" s="2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2:39" ht="19.899999999999999" customHeight="1" x14ac:dyDescent="0.3">
      <c r="B28" s="21"/>
    </row>
    <row r="29" spans="2:39" s="22" customFormat="1" ht="19.899999999999999" customHeight="1" x14ac:dyDescent="0.3">
      <c r="B29" s="25">
        <f ca="1">DATE(CalendarYear,5,1)</f>
        <v>45778</v>
      </c>
      <c r="C29" s="4" t="str">
        <f ca="1">IF(DAY(MaySun1)=1,"",IF(AND(YEAR(MaySun1+1)=CalendarYear,MONTH(MaySun1+1)=5),MaySun1+1,""))</f>
        <v/>
      </c>
      <c r="D29" s="4" t="str">
        <f ca="1">IF(DAY(MaySun1)=1,"",IF(AND(YEAR(MaySun1+2)=CalendarYear,MONTH(MaySun1+2)=5),MaySun1+2,""))</f>
        <v/>
      </c>
      <c r="E29" s="4" t="str">
        <f ca="1">IF(DAY(MaySun1)=1,"",IF(AND(YEAR(MaySun1+3)=CalendarYear,MONTH(MaySun1+3)=5),MaySun1+3,""))</f>
        <v/>
      </c>
      <c r="F29" s="4" t="str">
        <f ca="1">IF(DAY(MaySun1)=1,"",IF(AND(YEAR(MaySun1+4)=CalendarYear,MONTH(MaySun1+4)=5),MaySun1+4,""))</f>
        <v/>
      </c>
      <c r="G29" s="4">
        <f ca="1">IF(DAY(MaySun1)=1,"",IF(AND(YEAR(MaySun1+5)=CalendarYear,MONTH(MaySun1+5)=5),MaySun1+5,""))</f>
        <v>45778</v>
      </c>
      <c r="H29" s="4">
        <f ca="1">IF(DAY(MaySun1)=1,"",IF(AND(YEAR(MaySun1+6)=CalendarYear,MONTH(MaySun1+6)=5),MaySun1+6,""))</f>
        <v>45779</v>
      </c>
      <c r="I29" s="4">
        <f ca="1">IF(DAY(MaySun1)=1,IF(AND(YEAR(MaySun1)=CalendarYear,MONTH(MaySun1)=5),MaySun1,""),IF(AND(YEAR(MaySun1+7)=CalendarYear,MONTH(MaySun1+7)=5),MaySun1+7,""))</f>
        <v>45780</v>
      </c>
      <c r="J29" s="4">
        <f ca="1">IF(DAY(MaySun1)=1,IF(AND(YEAR(MaySun1+1)=CalendarYear,MONTH(MaySun1+1)=5),MaySun1+1,""),IF(AND(YEAR(MaySun1+8)=CalendarYear,MONTH(MaySun1+8)=5),MaySun1+8,""))</f>
        <v>45781</v>
      </c>
      <c r="K29" s="4">
        <f ca="1">IF(DAY(MaySun1)=1,IF(AND(YEAR(MaySun1+2)=CalendarYear,MONTH(MaySun1+2)=5),MaySun1+2,""),IF(AND(YEAR(MaySun1+9)=CalendarYear,MONTH(MaySun1+9)=5),MaySun1+9,""))</f>
        <v>45782</v>
      </c>
      <c r="L29" s="4">
        <f ca="1">IF(DAY(MaySun1)=1,IF(AND(YEAR(MaySun1+3)=CalendarYear,MONTH(MaySun1+3)=5),MaySun1+3,""),IF(AND(YEAR(MaySun1+10)=CalendarYear,MONTH(MaySun1+10)=5),MaySun1+10,""))</f>
        <v>45783</v>
      </c>
      <c r="M29" s="4">
        <f ca="1">IF(DAY(MaySun1)=1,IF(AND(YEAR(MaySun1+4)=CalendarYear,MONTH(MaySun1+4)=5),MaySun1+4,""),IF(AND(YEAR(MaySun1+11)=CalendarYear,MONTH(MaySun1+11)=5),MaySun1+11,""))</f>
        <v>45784</v>
      </c>
      <c r="N29" s="4">
        <f ca="1">IF(DAY(MaySun1)=1,IF(AND(YEAR(MaySun1+5)=CalendarYear,MONTH(MaySun1+5)=5),MaySun1+5,""),IF(AND(YEAR(MaySun1+12)=CalendarYear,MONTH(MaySun1+12)=5),MaySun1+12,""))</f>
        <v>45785</v>
      </c>
      <c r="O29" s="4">
        <f ca="1">IF(DAY(MaySun1)=1,IF(AND(YEAR(MaySun1+6)=CalendarYear,MONTH(MaySun1+6)=5),MaySun1+6,""),IF(AND(YEAR(MaySun1+13)=CalendarYear,MONTH(MaySun1+13)=5),MaySun1+13,""))</f>
        <v>45786</v>
      </c>
      <c r="P29" s="4">
        <f ca="1">IF(DAY(MaySun1)=1,IF(AND(YEAR(MaySun1+7)=CalendarYear,MONTH(MaySun1+7)=5),MaySun1+7,""),IF(AND(YEAR(MaySun1+14)=CalendarYear,MONTH(MaySun1+14)=5),MaySun1+14,""))</f>
        <v>45787</v>
      </c>
      <c r="Q29" s="4">
        <f ca="1">IF(DAY(MaySun1)=1,IF(AND(YEAR(MaySun1+8)=CalendarYear,MONTH(MaySun1+8)=5),MaySun1+8,""),IF(AND(YEAR(MaySun1+15)=CalendarYear,MONTH(MaySun1+15)=5),MaySun1+15,""))</f>
        <v>45788</v>
      </c>
      <c r="R29" s="4">
        <f ca="1">IF(DAY(MaySun1)=1,IF(AND(YEAR(MaySun1+9)=CalendarYear,MONTH(MaySun1+9)=5),MaySun1+9,""),IF(AND(YEAR(MaySun1+16)=CalendarYear,MONTH(MaySun1+16)=5),MaySun1+16,""))</f>
        <v>45789</v>
      </c>
      <c r="S29" s="4">
        <f ca="1">IF(DAY(MaySun1)=1,IF(AND(YEAR(MaySun1+10)=CalendarYear,MONTH(MaySun1+10)=5),MaySun1+10,""),IF(AND(YEAR(MaySun1+17)=CalendarYear,MONTH(MaySun1+17)=5),MaySun1+17,""))</f>
        <v>45790</v>
      </c>
      <c r="T29" s="4">
        <f ca="1">IF(DAY(MaySun1)=1,IF(AND(YEAR(MaySun1+11)=CalendarYear,MONTH(MaySun1+11)=5),MaySun1+11,""),IF(AND(YEAR(MaySun1+18)=CalendarYear,MONTH(MaySun1+18)=5),MaySun1+18,""))</f>
        <v>45791</v>
      </c>
      <c r="U29" s="4">
        <f ca="1">IF(DAY(MaySun1)=1,IF(AND(YEAR(MaySun1+12)=CalendarYear,MONTH(MaySun1+12)=5),MaySun1+12,""),IF(AND(YEAR(MaySun1+19)=CalendarYear,MONTH(MaySun1+19)=5),MaySun1+19,""))</f>
        <v>45792</v>
      </c>
      <c r="V29" s="4">
        <f ca="1">IF(DAY(MaySun1)=1,IF(AND(YEAR(MaySun1+13)=CalendarYear,MONTH(MaySun1+13)=5),MaySun1+13,""),IF(AND(YEAR(MaySun1+20)=CalendarYear,MONTH(MaySun1+20)=5),MaySun1+20,""))</f>
        <v>45793</v>
      </c>
      <c r="W29" s="4">
        <f ca="1">IF(DAY(MaySun1)=1,IF(AND(YEAR(MaySun1+14)=CalendarYear,MONTH(MaySun1+14)=5),MaySun1+14,""),IF(AND(YEAR(MaySun1+21)=CalendarYear,MONTH(MaySun1+21)=5),MaySun1+21,""))</f>
        <v>45794</v>
      </c>
      <c r="X29" s="4">
        <f ca="1">IF(DAY(MaySun1)=1,IF(AND(YEAR(MaySun1+15)=CalendarYear,MONTH(MaySun1+15)=5),MaySun1+15,""),IF(AND(YEAR(MaySun1+22)=CalendarYear,MONTH(MaySun1+22)=5),MaySun1+22,""))</f>
        <v>45795</v>
      </c>
      <c r="Y29" s="4">
        <f ca="1">IF(DAY(MaySun1)=1,IF(AND(YEAR(MaySun1+16)=CalendarYear,MONTH(MaySun1+16)=5),MaySun1+16,""),IF(AND(YEAR(MaySun1+23)=CalendarYear,MONTH(MaySun1+23)=5),MaySun1+23,""))</f>
        <v>45796</v>
      </c>
      <c r="Z29" s="4">
        <f ca="1">IF(DAY(MaySun1)=1,IF(AND(YEAR(MaySun1+17)=CalendarYear,MONTH(MaySun1+17)=5),MaySun1+17,""),IF(AND(YEAR(MaySun1+24)=CalendarYear,MONTH(MaySun1+24)=5),MaySun1+24,""))</f>
        <v>45797</v>
      </c>
      <c r="AA29" s="4">
        <f ca="1">IF(DAY(MaySun1)=1,IF(AND(YEAR(MaySun1+18)=CalendarYear,MONTH(MaySun1+18)=5),MaySun1+18,""),IF(AND(YEAR(MaySun1+25)=CalendarYear,MONTH(MaySun1+25)=5),MaySun1+25,""))</f>
        <v>45798</v>
      </c>
      <c r="AB29" s="4">
        <f ca="1">IF(DAY(MaySun1)=1,IF(AND(YEAR(MaySun1+19)=CalendarYear,MONTH(MaySun1+19)=5),MaySun1+19,""),IF(AND(YEAR(MaySun1+26)=CalendarYear,MONTH(MaySun1+26)=5),MaySun1+26,""))</f>
        <v>45799</v>
      </c>
      <c r="AC29" s="4">
        <f ca="1">IF(DAY(MaySun1)=1,IF(AND(YEAR(MaySun1+20)=CalendarYear,MONTH(MaySun1+20)=5),MaySun1+20,""),IF(AND(YEAR(MaySun1+27)=CalendarYear,MONTH(MaySun1+27)=5),MaySun1+27,""))</f>
        <v>45800</v>
      </c>
      <c r="AD29" s="4">
        <f ca="1">IF(DAY(MaySun1)=1,IF(AND(YEAR(MaySun1+21)=CalendarYear,MONTH(MaySun1+21)=5),MaySun1+21,""),IF(AND(YEAR(MaySun1+28)=CalendarYear,MONTH(MaySun1+28)=5),MaySun1+28,""))</f>
        <v>45801</v>
      </c>
      <c r="AE29" s="4">
        <f ca="1">IF(DAY(MaySun1)=1,IF(AND(YEAR(MaySun1+22)=CalendarYear,MONTH(MaySun1+22)=5),MaySun1+22,""),IF(AND(YEAR(MaySun1+29)=CalendarYear,MONTH(MaySun1+29)=5),MaySun1+29,""))</f>
        <v>45802</v>
      </c>
      <c r="AF29" s="4">
        <f ca="1">IF(DAY(MaySun1)=1,IF(AND(YEAR(MaySun1+23)=CalendarYear,MONTH(MaySun1+23)=5),MaySun1+23,""),IF(AND(YEAR(MaySun1+30)=CalendarYear,MONTH(MaySun1+30)=5),MaySun1+30,""))</f>
        <v>45803</v>
      </c>
      <c r="AG29" s="4">
        <f ca="1">IF(DAY(MaySun1)=1,IF(AND(YEAR(MaySun1+24)=CalendarYear,MONTH(MaySun1+24)=5),MaySun1+24,""),IF(AND(YEAR(MaySun1+31)=CalendarYear,MONTH(MaySun1+31)=5),MaySun1+31,""))</f>
        <v>45804</v>
      </c>
      <c r="AH29" s="4">
        <f ca="1">IF(DAY(MaySun1)=1,IF(AND(YEAR(MaySun1+25)=CalendarYear,MONTH(MaySun1+25)=5),MaySun1+25,""),IF(AND(YEAR(MaySun1+32)=CalendarYear,MONTH(MaySun1+32)=5),MaySun1+32,""))</f>
        <v>45805</v>
      </c>
      <c r="AI29" s="4">
        <f ca="1">IF(DAY(MaySun1)=1,IF(AND(YEAR(MaySun1+26)=CalendarYear,MONTH(MaySun1+26)=5),MaySun1+26,""),IF(AND(YEAR(MaySun1+33)=CalendarYear,MONTH(MaySun1+33)=5),MaySun1+33,""))</f>
        <v>45806</v>
      </c>
      <c r="AJ29" s="4">
        <f ca="1">IF(DAY(MaySun1)=1,IF(AND(YEAR(MaySun1+27)=CalendarYear,MONTH(MaySun1+27)=5),MaySun1+27,""),IF(AND(YEAR(MaySun1+34)=CalendarYear,MONTH(MaySun1+34)=5),MaySun1+34,""))</f>
        <v>45807</v>
      </c>
      <c r="AK29" s="4">
        <f ca="1">IF(DAY(MaySun1)=1,IF(AND(YEAR(MaySun1+28)=CalendarYear,MONTH(MaySun1+28)=5),MaySun1+28,""),IF(AND(YEAR(MaySun1+35)=CalendarYear,MONTH(MaySun1+35)=5),MaySun1+35,""))</f>
        <v>45808</v>
      </c>
      <c r="AL29" s="4" t="str">
        <f ca="1">IF(DAY(MaySun1)=1,IF(AND(YEAR(MaySun1+29)=CalendarYear,MONTH(MaySun1+29)=5),MaySun1+29,""),IF(AND(YEAR(MaySun1+36)=CalendarYear,MONTH(MaySun1+36)=5),MaySun1+36,""))</f>
        <v/>
      </c>
      <c r="AM29" s="6" t="str">
        <f ca="1">IF(DAY(MaySun1)=1,IF(AND(YEAR(MaySun1+30)=CalendarYear,MONTH(MaySun1+30)=5),MaySun1+30,""),IF(AND(YEAR(MaySun1+37)=CalendarYear,MONTH(MaySun1+37)=5),MaySun1+37,""))</f>
        <v/>
      </c>
    </row>
    <row r="30" spans="2:39" s="22" customFormat="1" ht="19.899999999999999" customHeight="1" x14ac:dyDescent="0.3">
      <c r="B30" s="26"/>
      <c r="C30" s="5" t="s">
        <v>0</v>
      </c>
      <c r="D30" s="5" t="s">
        <v>1</v>
      </c>
      <c r="E30" s="5" t="s">
        <v>2</v>
      </c>
      <c r="F30" s="5" t="s">
        <v>3</v>
      </c>
      <c r="G30" s="5" t="s">
        <v>4</v>
      </c>
      <c r="H30" s="5" t="s">
        <v>5</v>
      </c>
      <c r="I30" s="5" t="s">
        <v>6</v>
      </c>
      <c r="J30" s="5" t="s">
        <v>0</v>
      </c>
      <c r="K30" s="5" t="s">
        <v>1</v>
      </c>
      <c r="L30" s="5" t="s">
        <v>2</v>
      </c>
      <c r="M30" s="5" t="s">
        <v>3</v>
      </c>
      <c r="N30" s="5" t="s">
        <v>4</v>
      </c>
      <c r="O30" s="5" t="s">
        <v>5</v>
      </c>
      <c r="P30" s="5" t="s">
        <v>6</v>
      </c>
      <c r="Q30" s="5" t="s">
        <v>0</v>
      </c>
      <c r="R30" s="5" t="s">
        <v>1</v>
      </c>
      <c r="S30" s="5" t="s">
        <v>2</v>
      </c>
      <c r="T30" s="5" t="s">
        <v>3</v>
      </c>
      <c r="U30" s="5" t="s">
        <v>4</v>
      </c>
      <c r="V30" s="5" t="s">
        <v>5</v>
      </c>
      <c r="W30" s="5" t="s">
        <v>6</v>
      </c>
      <c r="X30" s="5" t="s">
        <v>0</v>
      </c>
      <c r="Y30" s="5" t="s">
        <v>1</v>
      </c>
      <c r="Z30" s="5" t="s">
        <v>2</v>
      </c>
      <c r="AA30" s="5" t="s">
        <v>3</v>
      </c>
      <c r="AB30" s="5" t="s">
        <v>4</v>
      </c>
      <c r="AC30" s="5" t="s">
        <v>5</v>
      </c>
      <c r="AD30" s="5" t="s">
        <v>6</v>
      </c>
      <c r="AE30" s="5" t="s">
        <v>0</v>
      </c>
      <c r="AF30" s="5" t="s">
        <v>1</v>
      </c>
      <c r="AG30" s="5" t="s">
        <v>2</v>
      </c>
      <c r="AH30" s="5" t="s">
        <v>3</v>
      </c>
      <c r="AI30" s="5" t="s">
        <v>4</v>
      </c>
      <c r="AJ30" s="5" t="s">
        <v>5</v>
      </c>
      <c r="AK30" s="5" t="s">
        <v>6</v>
      </c>
      <c r="AL30" s="5" t="s">
        <v>0</v>
      </c>
      <c r="AM30" s="7" t="s">
        <v>1</v>
      </c>
    </row>
    <row r="31" spans="2:39" ht="19.899999999999999" customHeight="1" x14ac:dyDescent="0.3">
      <c r="B31" s="1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2:39" ht="19.899999999999999" customHeight="1" x14ac:dyDescent="0.3">
      <c r="B32" s="1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2:39" ht="19.899999999999999" customHeight="1" x14ac:dyDescent="0.3"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2:39" ht="19.899999999999999" customHeight="1" x14ac:dyDescent="0.3">
      <c r="B34" s="21"/>
    </row>
    <row r="35" spans="2:39" s="22" customFormat="1" ht="19.899999999999999" customHeight="1" x14ac:dyDescent="0.3">
      <c r="B35" s="25">
        <f ca="1">DATE(CalendarYear,6,1)</f>
        <v>45809</v>
      </c>
      <c r="C35" s="4">
        <f ca="1">IF(DAY(JunSun1)=1,"",IF(AND(YEAR(JunSun1+1)=CalendarYear,MONTH(JunSun1+1)=6),JunSun1+1,""))</f>
        <v>45809</v>
      </c>
      <c r="D35" s="4">
        <f ca="1">IF(DAY(JunSun1)=1,"",IF(AND(YEAR(JunSun1+2)=CalendarYear,MONTH(JunSun1+2)=6),JunSun1+2,""))</f>
        <v>45810</v>
      </c>
      <c r="E35" s="4">
        <f ca="1">IF(DAY(JunSun1)=1,"",IF(AND(YEAR(JunSun1+3)=CalendarYear,MONTH(JunSun1+3)=6),JunSun1+3,""))</f>
        <v>45811</v>
      </c>
      <c r="F35" s="4">
        <f ca="1">IF(DAY(JunSun1)=1,"",IF(AND(YEAR(JunSun1+4)=CalendarYear,MONTH(JunSun1+4)=6),JunSun1+4,""))</f>
        <v>45812</v>
      </c>
      <c r="G35" s="4">
        <f ca="1">IF(DAY(JunSun1)=1,"",IF(AND(YEAR(JunSun1+5)=CalendarYear,MONTH(JunSun1+5)=6),JunSun1+5,""))</f>
        <v>45813</v>
      </c>
      <c r="H35" s="4">
        <f ca="1">IF(DAY(JunSun1)=1,"",IF(AND(YEAR(JunSun1+6)=CalendarYear,MONTH(JunSun1+6)=6),JunSun1+6,""))</f>
        <v>45814</v>
      </c>
      <c r="I35" s="4">
        <f ca="1">IF(DAY(JunSun1)=1,IF(AND(YEAR(JunSun1)=CalendarYear,MONTH(JunSun1)=6),JunSun1,""),IF(AND(YEAR(JunSun1+7)=CalendarYear,MONTH(JunSun1+7)=6),JunSun1+7,""))</f>
        <v>45815</v>
      </c>
      <c r="J35" s="4">
        <f ca="1">IF(DAY(JunSun1)=1,IF(AND(YEAR(JunSun1+1)=CalendarYear,MONTH(JunSun1+1)=6),JunSun1+1,""),IF(AND(YEAR(JunSun1+8)=CalendarYear,MONTH(JunSun1+8)=6),JunSun1+8,""))</f>
        <v>45816</v>
      </c>
      <c r="K35" s="4">
        <f ca="1">IF(DAY(JunSun1)=1,IF(AND(YEAR(JunSun1+2)=CalendarYear,MONTH(JunSun1+2)=6),JunSun1+2,""),IF(AND(YEAR(JunSun1+9)=CalendarYear,MONTH(JunSun1+9)=6),JunSun1+9,""))</f>
        <v>45817</v>
      </c>
      <c r="L35" s="4">
        <f ca="1">IF(DAY(JunSun1)=1,IF(AND(YEAR(JunSun1+3)=CalendarYear,MONTH(JunSun1+3)=6),JunSun1+3,""),IF(AND(YEAR(JunSun1+10)=CalendarYear,MONTH(JunSun1+10)=6),JunSun1+10,""))</f>
        <v>45818</v>
      </c>
      <c r="M35" s="4">
        <f ca="1">IF(DAY(JunSun1)=1,IF(AND(YEAR(JunSun1+4)=CalendarYear,MONTH(JunSun1+4)=6),JunSun1+4,""),IF(AND(YEAR(JunSun1+11)=CalendarYear,MONTH(JunSun1+11)=6),JunSun1+11,""))</f>
        <v>45819</v>
      </c>
      <c r="N35" s="4">
        <f ca="1">IF(DAY(JunSun1)=1,IF(AND(YEAR(JunSun1+5)=CalendarYear,MONTH(JunSun1+5)=6),JunSun1+5,""),IF(AND(YEAR(JunSun1+12)=CalendarYear,MONTH(JunSun1+12)=6),JunSun1+12,""))</f>
        <v>45820</v>
      </c>
      <c r="O35" s="4">
        <f ca="1">IF(DAY(JunSun1)=1,IF(AND(YEAR(JunSun1+6)=CalendarYear,MONTH(JunSun1+6)=6),JunSun1+6,""),IF(AND(YEAR(JunSun1+13)=CalendarYear,MONTH(JunSun1+13)=6),JunSun1+13,""))</f>
        <v>45821</v>
      </c>
      <c r="P35" s="4">
        <f ca="1">IF(DAY(JunSun1)=1,IF(AND(YEAR(JunSun1+7)=CalendarYear,MONTH(JunSun1+7)=6),JunSun1+7,""),IF(AND(YEAR(JunSun1+14)=CalendarYear,MONTH(JunSun1+14)=6),JunSun1+14,""))</f>
        <v>45822</v>
      </c>
      <c r="Q35" s="4">
        <f ca="1">IF(DAY(JunSun1)=1,IF(AND(YEAR(JunSun1+8)=CalendarYear,MONTH(JunSun1+8)=6),JunSun1+8,""),IF(AND(YEAR(JunSun1+15)=CalendarYear,MONTH(JunSun1+15)=6),JunSun1+15,""))</f>
        <v>45823</v>
      </c>
      <c r="R35" s="4">
        <f ca="1">IF(DAY(JunSun1)=1,IF(AND(YEAR(JunSun1+9)=CalendarYear,MONTH(JunSun1+9)=6),JunSun1+9,""),IF(AND(YEAR(JunSun1+16)=CalendarYear,MONTH(JunSun1+16)=6),JunSun1+16,""))</f>
        <v>45824</v>
      </c>
      <c r="S35" s="4">
        <f ca="1">IF(DAY(JunSun1)=1,IF(AND(YEAR(JunSun1+10)=CalendarYear,MONTH(JunSun1+10)=6),JunSun1+10,""),IF(AND(YEAR(JunSun1+17)=CalendarYear,MONTH(JunSun1+17)=6),JunSun1+17,""))</f>
        <v>45825</v>
      </c>
      <c r="T35" s="4">
        <f ca="1">IF(DAY(JunSun1)=1,IF(AND(YEAR(JunSun1+11)=CalendarYear,MONTH(JunSun1+11)=6),JunSun1+11,""),IF(AND(YEAR(JunSun1+18)=CalendarYear,MONTH(JunSun1+18)=6),JunSun1+18,""))</f>
        <v>45826</v>
      </c>
      <c r="U35" s="4">
        <f ca="1">IF(DAY(JunSun1)=1,IF(AND(YEAR(JunSun1+12)=CalendarYear,MONTH(JunSun1+12)=6),JunSun1+12,""),IF(AND(YEAR(JunSun1+19)=CalendarYear,MONTH(JunSun1+19)=6),JunSun1+19,""))</f>
        <v>45827</v>
      </c>
      <c r="V35" s="4">
        <f ca="1">IF(DAY(JunSun1)=1,IF(AND(YEAR(JunSun1+13)=CalendarYear,MONTH(JunSun1+13)=6),JunSun1+13,""),IF(AND(YEAR(JunSun1+20)=CalendarYear,MONTH(JunSun1+20)=6),JunSun1+20,""))</f>
        <v>45828</v>
      </c>
      <c r="W35" s="4">
        <f ca="1">IF(DAY(JunSun1)=1,IF(AND(YEAR(JunSun1+14)=CalendarYear,MONTH(JunSun1+14)=6),JunSun1+14,""),IF(AND(YEAR(JunSun1+21)=CalendarYear,MONTH(JunSun1+21)=6),JunSun1+21,""))</f>
        <v>45829</v>
      </c>
      <c r="X35" s="4">
        <f ca="1">IF(DAY(JunSun1)=1,IF(AND(YEAR(JunSun1+15)=CalendarYear,MONTH(JunSun1+15)=6),JunSun1+15,""),IF(AND(YEAR(JunSun1+22)=CalendarYear,MONTH(JunSun1+22)=6),JunSun1+22,""))</f>
        <v>45830</v>
      </c>
      <c r="Y35" s="4">
        <f ca="1">IF(DAY(JunSun1)=1,IF(AND(YEAR(JunSun1+16)=CalendarYear,MONTH(JunSun1+16)=6),JunSun1+16,""),IF(AND(YEAR(JunSun1+23)=CalendarYear,MONTH(JunSun1+23)=6),JunSun1+23,""))</f>
        <v>45831</v>
      </c>
      <c r="Z35" s="4">
        <f ca="1">IF(DAY(JunSun1)=1,IF(AND(YEAR(JunSun1+17)=CalendarYear,MONTH(JunSun1+17)=6),JunSun1+17,""),IF(AND(YEAR(JunSun1+24)=CalendarYear,MONTH(JunSun1+24)=6),JunSun1+24,""))</f>
        <v>45832</v>
      </c>
      <c r="AA35" s="4">
        <f ca="1">IF(DAY(JunSun1)=1,IF(AND(YEAR(JunSun1+18)=CalendarYear,MONTH(JunSun1+18)=6),JunSun1+18,""),IF(AND(YEAR(JunSun1+25)=CalendarYear,MONTH(JunSun1+25)=6),JunSun1+25,""))</f>
        <v>45833</v>
      </c>
      <c r="AB35" s="4">
        <f ca="1">IF(DAY(JunSun1)=1,IF(AND(YEAR(JunSun1+19)=CalendarYear,MONTH(JunSun1+19)=6),JunSun1+19,""),IF(AND(YEAR(JunSun1+26)=CalendarYear,MONTH(JunSun1+26)=6),JunSun1+26,""))</f>
        <v>45834</v>
      </c>
      <c r="AC35" s="4">
        <f ca="1">IF(DAY(JunSun1)=1,IF(AND(YEAR(JunSun1+20)=CalendarYear,MONTH(JunSun1+20)=6),JunSun1+20,""),IF(AND(YEAR(JunSun1+27)=CalendarYear,MONTH(JunSun1+27)=6),JunSun1+27,""))</f>
        <v>45835</v>
      </c>
      <c r="AD35" s="4">
        <f ca="1">IF(DAY(JunSun1)=1,IF(AND(YEAR(JunSun1+21)=CalendarYear,MONTH(JunSun1+21)=6),JunSun1+21,""),IF(AND(YEAR(JunSun1+28)=CalendarYear,MONTH(JunSun1+28)=6),JunSun1+28,""))</f>
        <v>45836</v>
      </c>
      <c r="AE35" s="4">
        <f ca="1">IF(DAY(JunSun1)=1,IF(AND(YEAR(JunSun1+22)=CalendarYear,MONTH(JunSun1+22)=6),JunSun1+22,""),IF(AND(YEAR(JunSun1+29)=CalendarYear,MONTH(JunSun1+29)=6),JunSun1+29,""))</f>
        <v>45837</v>
      </c>
      <c r="AF35" s="4">
        <f ca="1">IF(DAY(JunSun1)=1,IF(AND(YEAR(JunSun1+23)=CalendarYear,MONTH(JunSun1+23)=6),JunSun1+23,""),IF(AND(YEAR(JunSun1+30)=CalendarYear,MONTH(JunSun1+30)=6),JunSun1+30,""))</f>
        <v>45838</v>
      </c>
      <c r="AG35" s="4" t="str">
        <f ca="1">IF(DAY(JunSun1)=1,IF(AND(YEAR(JunSun1+24)=CalendarYear,MONTH(JunSun1+24)=6),JunSun1+24,""),IF(AND(YEAR(JunSun1+31)=CalendarYear,MONTH(JunSun1+31)=6),JunSun1+31,""))</f>
        <v/>
      </c>
      <c r="AH35" s="4" t="str">
        <f ca="1">IF(DAY(JunSun1)=1,IF(AND(YEAR(JunSun1+25)=CalendarYear,MONTH(JunSun1+25)=6),JunSun1+25,""),IF(AND(YEAR(JunSun1+32)=CalendarYear,MONTH(JunSun1+32)=6),JunSun1+32,""))</f>
        <v/>
      </c>
      <c r="AI35" s="4" t="str">
        <f ca="1">IF(DAY(JunSun1)=1,IF(AND(YEAR(JunSun1+26)=CalendarYear,MONTH(JunSun1+26)=6),JunSun1+26,""),IF(AND(YEAR(JunSun1+33)=CalendarYear,MONTH(JunSun1+33)=6),JunSun1+33,""))</f>
        <v/>
      </c>
      <c r="AJ35" s="4" t="str">
        <f ca="1">IF(DAY(JunSun1)=1,IF(AND(YEAR(JunSun1+27)=CalendarYear,MONTH(JunSun1+27)=6),JunSun1+27,""),IF(AND(YEAR(JunSun1+34)=CalendarYear,MONTH(JunSun1+34)=6),JunSun1+34,""))</f>
        <v/>
      </c>
      <c r="AK35" s="4" t="str">
        <f ca="1">IF(DAY(JunSun1)=1,IF(AND(YEAR(JunSun1+28)=CalendarYear,MONTH(JunSun1+28)=6),JunSun1+28,""),IF(AND(YEAR(JunSun1+35)=CalendarYear,MONTH(JunSun1+35)=6),JunSun1+35,""))</f>
        <v/>
      </c>
      <c r="AL35" s="4" t="str">
        <f ca="1">IF(DAY(JunSun1)=1,IF(AND(YEAR(JunSun1+29)=CalendarYear,MONTH(JunSun1+29)=6),JunSun1+29,""),IF(AND(YEAR(JunSun1+36)=CalendarYear,MONTH(JunSun1+36)=6),JunSun1+36,""))</f>
        <v/>
      </c>
      <c r="AM35" s="6" t="str">
        <f ca="1">IF(DAY(JunSun1)=1,IF(AND(YEAR(JunSun1+30)=CalendarYear,MONTH(JunSun1+30)=6),JunSun1+30,""),IF(AND(YEAR(JunSun1+37)=CalendarYear,MONTH(JunSun1+37)=6),JunSun1+37,""))</f>
        <v/>
      </c>
    </row>
    <row r="36" spans="2:39" s="22" customFormat="1" ht="19.899999999999999" customHeight="1" x14ac:dyDescent="0.3">
      <c r="B36" s="26"/>
      <c r="C36" s="5" t="s">
        <v>0</v>
      </c>
      <c r="D36" s="5" t="s">
        <v>1</v>
      </c>
      <c r="E36" s="5" t="s">
        <v>2</v>
      </c>
      <c r="F36" s="5" t="s">
        <v>3</v>
      </c>
      <c r="G36" s="5" t="s">
        <v>4</v>
      </c>
      <c r="H36" s="5" t="s">
        <v>5</v>
      </c>
      <c r="I36" s="5" t="s">
        <v>6</v>
      </c>
      <c r="J36" s="5" t="s">
        <v>0</v>
      </c>
      <c r="K36" s="5" t="s">
        <v>1</v>
      </c>
      <c r="L36" s="5" t="s">
        <v>2</v>
      </c>
      <c r="M36" s="5" t="s">
        <v>3</v>
      </c>
      <c r="N36" s="5" t="s">
        <v>4</v>
      </c>
      <c r="O36" s="5" t="s">
        <v>5</v>
      </c>
      <c r="P36" s="5" t="s">
        <v>6</v>
      </c>
      <c r="Q36" s="5" t="s">
        <v>0</v>
      </c>
      <c r="R36" s="5" t="s">
        <v>1</v>
      </c>
      <c r="S36" s="5" t="s">
        <v>2</v>
      </c>
      <c r="T36" s="5" t="s">
        <v>3</v>
      </c>
      <c r="U36" s="5" t="s">
        <v>4</v>
      </c>
      <c r="V36" s="5" t="s">
        <v>5</v>
      </c>
      <c r="W36" s="5" t="s">
        <v>6</v>
      </c>
      <c r="X36" s="5" t="s">
        <v>0</v>
      </c>
      <c r="Y36" s="5" t="s">
        <v>1</v>
      </c>
      <c r="Z36" s="5" t="s">
        <v>2</v>
      </c>
      <c r="AA36" s="5" t="s">
        <v>3</v>
      </c>
      <c r="AB36" s="5" t="s">
        <v>4</v>
      </c>
      <c r="AC36" s="5" t="s">
        <v>5</v>
      </c>
      <c r="AD36" s="5" t="s">
        <v>6</v>
      </c>
      <c r="AE36" s="5" t="s">
        <v>0</v>
      </c>
      <c r="AF36" s="5" t="s">
        <v>1</v>
      </c>
      <c r="AG36" s="5" t="s">
        <v>2</v>
      </c>
      <c r="AH36" s="5" t="s">
        <v>3</v>
      </c>
      <c r="AI36" s="5" t="s">
        <v>4</v>
      </c>
      <c r="AJ36" s="5" t="s">
        <v>5</v>
      </c>
      <c r="AK36" s="5" t="s">
        <v>6</v>
      </c>
      <c r="AL36" s="5" t="s">
        <v>0</v>
      </c>
      <c r="AM36" s="7" t="s">
        <v>1</v>
      </c>
    </row>
    <row r="37" spans="2:39" ht="19.899999999999999" customHeight="1" x14ac:dyDescent="0.3">
      <c r="B37" s="1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2:39" ht="19.899999999999999" customHeight="1" x14ac:dyDescent="0.3">
      <c r="B38" s="1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2:39" ht="19.899999999999999" customHeight="1" x14ac:dyDescent="0.3">
      <c r="B39" s="2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2:39" ht="19.899999999999999" customHeight="1" x14ac:dyDescent="0.3">
      <c r="B40" s="21"/>
    </row>
    <row r="41" spans="2:39" s="22" customFormat="1" ht="19.899999999999999" customHeight="1" x14ac:dyDescent="0.3">
      <c r="B41" s="25">
        <f ca="1">DATE(CalendarYear,7,1)</f>
        <v>45839</v>
      </c>
      <c r="C41" s="4" t="str">
        <f ca="1">IF(DAY(JulSun1)=1,"",IF(AND(YEAR(JulSun1+1)=CalendarYear,MONTH(JulSun1+1)=7),JulSun1+1,""))</f>
        <v/>
      </c>
      <c r="D41" s="4" t="str">
        <f ca="1">IF(DAY(JulSun1)=1,"",IF(AND(YEAR(JulSun1+2)=CalendarYear,MONTH(JulSun1+2)=7),JulSun1+2,""))</f>
        <v/>
      </c>
      <c r="E41" s="4">
        <f ca="1">IF(DAY(JulSun1)=1,"",IF(AND(YEAR(JulSun1+3)=CalendarYear,MONTH(JulSun1+3)=7),JulSun1+3,""))</f>
        <v>45839</v>
      </c>
      <c r="F41" s="4">
        <f ca="1">IF(DAY(JulSun1)=1,"",IF(AND(YEAR(JulSun1+4)=CalendarYear,MONTH(JulSun1+4)=7),JulSun1+4,""))</f>
        <v>45840</v>
      </c>
      <c r="G41" s="4">
        <f ca="1">IF(DAY(JulSun1)=1,"",IF(AND(YEAR(JulSun1+5)=CalendarYear,MONTH(JulSun1+5)=7),JulSun1+5,""))</f>
        <v>45841</v>
      </c>
      <c r="H41" s="4">
        <f ca="1">IF(DAY(JulSun1)=1,"",IF(AND(YEAR(JulSun1+6)=CalendarYear,MONTH(JulSun1+6)=7),JulSun1+6,""))</f>
        <v>45842</v>
      </c>
      <c r="I41" s="4">
        <f ca="1">IF(DAY(JulSun1)=1,IF(AND(YEAR(JulSun1)=CalendarYear,MONTH(JulSun1)=7),JulSun1,""),IF(AND(YEAR(JulSun1+7)=CalendarYear,MONTH(JulSun1+7)=7),JulSun1+7,""))</f>
        <v>45843</v>
      </c>
      <c r="J41" s="4">
        <f ca="1">IF(DAY(JulSun1)=1,IF(AND(YEAR(JulSun1+1)=CalendarYear,MONTH(JulSun1+1)=7),JulSun1+1,""),IF(AND(YEAR(JulSun1+8)=CalendarYear,MONTH(JulSun1+8)=7),JulSun1+8,""))</f>
        <v>45844</v>
      </c>
      <c r="K41" s="4">
        <f ca="1">IF(DAY(JulSun1)=1,IF(AND(YEAR(JulSun1+2)=CalendarYear,MONTH(JulSun1+2)=7),JulSun1+2,""),IF(AND(YEAR(JulSun1+9)=CalendarYear,MONTH(JulSun1+9)=7),JulSun1+9,""))</f>
        <v>45845</v>
      </c>
      <c r="L41" s="4">
        <f ca="1">IF(DAY(JulSun1)=1,IF(AND(YEAR(JulSun1+3)=CalendarYear,MONTH(JulSun1+3)=7),JulSun1+3,""),IF(AND(YEAR(JulSun1+10)=CalendarYear,MONTH(JulSun1+10)=7),JulSun1+10,""))</f>
        <v>45846</v>
      </c>
      <c r="M41" s="4">
        <f ca="1">IF(DAY(JulSun1)=1,IF(AND(YEAR(JulSun1+4)=CalendarYear,MONTH(JulSun1+4)=7),JulSun1+4,""),IF(AND(YEAR(JulSun1+11)=CalendarYear,MONTH(JulSun1+11)=7),JulSun1+11,""))</f>
        <v>45847</v>
      </c>
      <c r="N41" s="4">
        <f ca="1">IF(DAY(JulSun1)=1,IF(AND(YEAR(JulSun1+5)=CalendarYear,MONTH(JulSun1+5)=7),JulSun1+5,""),IF(AND(YEAR(JulSun1+12)=CalendarYear,MONTH(JulSun1+12)=7),JulSun1+12,""))</f>
        <v>45848</v>
      </c>
      <c r="O41" s="4">
        <f ca="1">IF(DAY(JulSun1)=1,IF(AND(YEAR(JulSun1+6)=CalendarYear,MONTH(JulSun1+6)=7),JulSun1+6,""),IF(AND(YEAR(JulSun1+13)=CalendarYear,MONTH(JulSun1+13)=7),JulSun1+13,""))</f>
        <v>45849</v>
      </c>
      <c r="P41" s="4">
        <f ca="1">IF(DAY(JulSun1)=1,IF(AND(YEAR(JulSun1+7)=CalendarYear,MONTH(JulSun1+7)=7),JulSun1+7,""),IF(AND(YEAR(JulSun1+14)=CalendarYear,MONTH(JulSun1+14)=7),JulSun1+14,""))</f>
        <v>45850</v>
      </c>
      <c r="Q41" s="4">
        <f ca="1">IF(DAY(JulSun1)=1,IF(AND(YEAR(JulSun1+8)=CalendarYear,MONTH(JulSun1+8)=7),JulSun1+8,""),IF(AND(YEAR(JulSun1+15)=CalendarYear,MONTH(JulSun1+15)=7),JulSun1+15,""))</f>
        <v>45851</v>
      </c>
      <c r="R41" s="4">
        <f ca="1">IF(DAY(JulSun1)=1,IF(AND(YEAR(JulSun1+9)=CalendarYear,MONTH(JulSun1+9)=7),JulSun1+9,""),IF(AND(YEAR(JulSun1+16)=CalendarYear,MONTH(JulSun1+16)=7),JulSun1+16,""))</f>
        <v>45852</v>
      </c>
      <c r="S41" s="4">
        <f ca="1">IF(DAY(JulSun1)=1,IF(AND(YEAR(JulSun1+10)=CalendarYear,MONTH(JulSun1+10)=7),JulSun1+10,""),IF(AND(YEAR(JulSun1+17)=CalendarYear,MONTH(JulSun1+17)=7),JulSun1+17,""))</f>
        <v>45853</v>
      </c>
      <c r="T41" s="4">
        <f ca="1">IF(DAY(JulSun1)=1,IF(AND(YEAR(JulSun1+11)=CalendarYear,MONTH(JulSun1+11)=7),JulSun1+11,""),IF(AND(YEAR(JulSun1+18)=CalendarYear,MONTH(JulSun1+18)=7),JulSun1+18,""))</f>
        <v>45854</v>
      </c>
      <c r="U41" s="4">
        <f ca="1">IF(DAY(JulSun1)=1,IF(AND(YEAR(JulSun1+12)=CalendarYear,MONTH(JulSun1+12)=7),JulSun1+12,""),IF(AND(YEAR(JulSun1+19)=CalendarYear,MONTH(JulSun1+19)=7),JulSun1+19,""))</f>
        <v>45855</v>
      </c>
      <c r="V41" s="4">
        <f ca="1">IF(DAY(JulSun1)=1,IF(AND(YEAR(JulSun1+13)=CalendarYear,MONTH(JulSun1+13)=7),JulSun1+13,""),IF(AND(YEAR(JulSun1+20)=CalendarYear,MONTH(JulSun1+20)=7),JulSun1+20,""))</f>
        <v>45856</v>
      </c>
      <c r="W41" s="4">
        <f ca="1">IF(DAY(JulSun1)=1,IF(AND(YEAR(JulSun1+14)=CalendarYear,MONTH(JulSun1+14)=7),JulSun1+14,""),IF(AND(YEAR(JulSun1+21)=CalendarYear,MONTH(JulSun1+21)=7),JulSun1+21,""))</f>
        <v>45857</v>
      </c>
      <c r="X41" s="4">
        <f ca="1">IF(DAY(JulSun1)=1,IF(AND(YEAR(JulSun1+15)=CalendarYear,MONTH(JulSun1+15)=7),JulSun1+15,""),IF(AND(YEAR(JulSun1+22)=CalendarYear,MONTH(JulSun1+22)=7),JulSun1+22,""))</f>
        <v>45858</v>
      </c>
      <c r="Y41" s="4">
        <f ca="1">IF(DAY(JulSun1)=1,IF(AND(YEAR(JulSun1+16)=CalendarYear,MONTH(JulSun1+16)=7),JulSun1+16,""),IF(AND(YEAR(JulSun1+23)=CalendarYear,MONTH(JulSun1+23)=7),JulSun1+23,""))</f>
        <v>45859</v>
      </c>
      <c r="Z41" s="4">
        <f ca="1">IF(DAY(JulSun1)=1,IF(AND(YEAR(JulSun1+17)=CalendarYear,MONTH(JulSun1+17)=7),JulSun1+17,""),IF(AND(YEAR(JulSun1+24)=CalendarYear,MONTH(JulSun1+24)=7),JulSun1+24,""))</f>
        <v>45860</v>
      </c>
      <c r="AA41" s="4">
        <f ca="1">IF(DAY(JulSun1)=1,IF(AND(YEAR(JulSun1+18)=CalendarYear,MONTH(JulSun1+18)=7),JulSun1+18,""),IF(AND(YEAR(JulSun1+25)=CalendarYear,MONTH(JulSun1+25)=7),JulSun1+25,""))</f>
        <v>45861</v>
      </c>
      <c r="AB41" s="4">
        <f ca="1">IF(DAY(JulSun1)=1,IF(AND(YEAR(JulSun1+19)=CalendarYear,MONTH(JulSun1+19)=7),JulSun1+19,""),IF(AND(YEAR(JulSun1+26)=CalendarYear,MONTH(JulSun1+26)=7),JulSun1+26,""))</f>
        <v>45862</v>
      </c>
      <c r="AC41" s="4">
        <f ca="1">IF(DAY(JulSun1)=1,IF(AND(YEAR(JulSun1+20)=CalendarYear,MONTH(JulSun1+20)=7),JulSun1+20,""),IF(AND(YEAR(JulSun1+27)=CalendarYear,MONTH(JulSun1+27)=7),JulSun1+27,""))</f>
        <v>45863</v>
      </c>
      <c r="AD41" s="4">
        <f ca="1">IF(DAY(JulSun1)=1,IF(AND(YEAR(JulSun1+21)=CalendarYear,MONTH(JulSun1+21)=7),JulSun1+21,""),IF(AND(YEAR(JulSun1+28)=CalendarYear,MONTH(JulSun1+28)=7),JulSun1+28,""))</f>
        <v>45864</v>
      </c>
      <c r="AE41" s="4">
        <f ca="1">IF(DAY(JulSun1)=1,IF(AND(YEAR(JulSun1+22)=CalendarYear,MONTH(JulSun1+22)=7),JulSun1+22,""),IF(AND(YEAR(JulSun1+29)=CalendarYear,MONTH(JulSun1+29)=7),JulSun1+29,""))</f>
        <v>45865</v>
      </c>
      <c r="AF41" s="4">
        <f ca="1">IF(DAY(JulSun1)=1,IF(AND(YEAR(JulSun1+23)=CalendarYear,MONTH(JulSun1+23)=7),JulSun1+23,""),IF(AND(YEAR(JulSun1+30)=CalendarYear,MONTH(JulSun1+30)=7),JulSun1+30,""))</f>
        <v>45866</v>
      </c>
      <c r="AG41" s="4">
        <f ca="1">IF(DAY(JulSun1)=1,IF(AND(YEAR(JulSun1+24)=CalendarYear,MONTH(JulSun1+24)=7),JulSun1+24,""),IF(AND(YEAR(JulSun1+31)=CalendarYear,MONTH(JulSun1+31)=7),JulSun1+31,""))</f>
        <v>45867</v>
      </c>
      <c r="AH41" s="4">
        <f ca="1">IF(DAY(JulSun1)=1,IF(AND(YEAR(JulSun1+25)=CalendarYear,MONTH(JulSun1+25)=7),JulSun1+25,""),IF(AND(YEAR(JulSun1+32)=CalendarYear,MONTH(JulSun1+32)=7),JulSun1+32,""))</f>
        <v>45868</v>
      </c>
      <c r="AI41" s="4">
        <f ca="1">IF(DAY(JulSun1)=1,IF(AND(YEAR(JulSun1+26)=CalendarYear,MONTH(JulSun1+26)=7),JulSun1+26,""),IF(AND(YEAR(JulSun1+33)=CalendarYear,MONTH(JulSun1+33)=7),JulSun1+33,""))</f>
        <v>45869</v>
      </c>
      <c r="AJ41" s="4" t="str">
        <f ca="1">IF(DAY(JulSun1)=1,IF(AND(YEAR(JulSun1+27)=CalendarYear,MONTH(JulSun1+27)=7),JulSun1+27,""),IF(AND(YEAR(JulSun1+34)=CalendarYear,MONTH(JulSun1+34)=7),JulSun1+34,""))</f>
        <v/>
      </c>
      <c r="AK41" s="4" t="str">
        <f ca="1">IF(DAY(JulSun1)=1,IF(AND(YEAR(JulSun1+28)=CalendarYear,MONTH(JulSun1+28)=7),JulSun1+28,""),IF(AND(YEAR(JulSun1+35)=CalendarYear,MONTH(JulSun1+35)=7),JulSun1+35,""))</f>
        <v/>
      </c>
      <c r="AL41" s="4" t="str">
        <f ca="1">IF(DAY(JulSun1)=1,IF(AND(YEAR(JulSun1+29)=CalendarYear,MONTH(JulSun1+29)=7),JulSun1+29,""),IF(AND(YEAR(JulSun1+36)=CalendarYear,MONTH(JulSun1+36)=7),JulSun1+36,""))</f>
        <v/>
      </c>
      <c r="AM41" s="6" t="str">
        <f ca="1">IF(DAY(JulSun1)=1,IF(AND(YEAR(JulSun1+30)=CalendarYear,MONTH(JulSun1+30)=7),JulSun1+30,""),IF(AND(YEAR(JulSun1+37)=CalendarYear,MONTH(JulSun1+37)=7),JulSun1+37,""))</f>
        <v/>
      </c>
    </row>
    <row r="42" spans="2:39" s="22" customFormat="1" ht="19.899999999999999" customHeight="1" x14ac:dyDescent="0.3">
      <c r="B42" s="26"/>
      <c r="C42" s="5" t="s">
        <v>0</v>
      </c>
      <c r="D42" s="5" t="s">
        <v>1</v>
      </c>
      <c r="E42" s="5" t="s">
        <v>2</v>
      </c>
      <c r="F42" s="5" t="s">
        <v>3</v>
      </c>
      <c r="G42" s="5" t="s">
        <v>4</v>
      </c>
      <c r="H42" s="5" t="s">
        <v>5</v>
      </c>
      <c r="I42" s="5" t="s">
        <v>6</v>
      </c>
      <c r="J42" s="5" t="s">
        <v>0</v>
      </c>
      <c r="K42" s="5" t="s">
        <v>1</v>
      </c>
      <c r="L42" s="5" t="s">
        <v>2</v>
      </c>
      <c r="M42" s="5" t="s">
        <v>3</v>
      </c>
      <c r="N42" s="5" t="s">
        <v>4</v>
      </c>
      <c r="O42" s="5" t="s">
        <v>5</v>
      </c>
      <c r="P42" s="5" t="s">
        <v>6</v>
      </c>
      <c r="Q42" s="5" t="s">
        <v>0</v>
      </c>
      <c r="R42" s="5" t="s">
        <v>1</v>
      </c>
      <c r="S42" s="5" t="s">
        <v>2</v>
      </c>
      <c r="T42" s="5" t="s">
        <v>3</v>
      </c>
      <c r="U42" s="5" t="s">
        <v>4</v>
      </c>
      <c r="V42" s="5" t="s">
        <v>5</v>
      </c>
      <c r="W42" s="5" t="s">
        <v>6</v>
      </c>
      <c r="X42" s="5" t="s">
        <v>0</v>
      </c>
      <c r="Y42" s="5" t="s">
        <v>1</v>
      </c>
      <c r="Z42" s="5" t="s">
        <v>2</v>
      </c>
      <c r="AA42" s="5" t="s">
        <v>3</v>
      </c>
      <c r="AB42" s="5" t="s">
        <v>4</v>
      </c>
      <c r="AC42" s="5" t="s">
        <v>5</v>
      </c>
      <c r="AD42" s="5" t="s">
        <v>6</v>
      </c>
      <c r="AE42" s="5" t="s">
        <v>0</v>
      </c>
      <c r="AF42" s="5" t="s">
        <v>1</v>
      </c>
      <c r="AG42" s="5" t="s">
        <v>2</v>
      </c>
      <c r="AH42" s="5" t="s">
        <v>3</v>
      </c>
      <c r="AI42" s="5" t="s">
        <v>4</v>
      </c>
      <c r="AJ42" s="5" t="s">
        <v>5</v>
      </c>
      <c r="AK42" s="5" t="s">
        <v>6</v>
      </c>
      <c r="AL42" s="5" t="s">
        <v>0</v>
      </c>
      <c r="AM42" s="7" t="s">
        <v>1</v>
      </c>
    </row>
    <row r="43" spans="2:39" ht="19.899999999999999" customHeight="1" x14ac:dyDescent="0.3">
      <c r="B43" s="1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2:39" ht="19.899999999999999" customHeight="1" x14ac:dyDescent="0.3">
      <c r="B44" s="1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2:39" ht="19.899999999999999" customHeight="1" x14ac:dyDescent="0.3">
      <c r="B45" s="2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2:39" ht="19.899999999999999" customHeight="1" x14ac:dyDescent="0.3">
      <c r="B46" s="21"/>
    </row>
    <row r="47" spans="2:39" s="22" customFormat="1" ht="19.899999999999999" customHeight="1" x14ac:dyDescent="0.3">
      <c r="B47" s="25">
        <f ca="1">DATE(CalendarYear,8,1)</f>
        <v>45870</v>
      </c>
      <c r="C47" s="4" t="str">
        <f ca="1">IF(DAY(AugSun1)=1,"",IF(AND(YEAR(AugSun1+1)=CalendarYear,MONTH(AugSun1+1)=8),AugSun1+1,""))</f>
        <v/>
      </c>
      <c r="D47" s="4" t="str">
        <f ca="1">IF(DAY(AugSun1)=1,"",IF(AND(YEAR(AugSun1+2)=CalendarYear,MONTH(AugSun1+2)=8),AugSun1+2,""))</f>
        <v/>
      </c>
      <c r="E47" s="4" t="str">
        <f ca="1">IF(DAY(AugSun1)=1,"",IF(AND(YEAR(AugSun1+3)=CalendarYear,MONTH(AugSun1+3)=8),AugSun1+3,""))</f>
        <v/>
      </c>
      <c r="F47" s="4" t="str">
        <f ca="1">IF(DAY(AugSun1)=1,"",IF(AND(YEAR(AugSun1+4)=CalendarYear,MONTH(AugSun1+4)=8),AugSun1+4,""))</f>
        <v/>
      </c>
      <c r="G47" s="4" t="str">
        <f ca="1">IF(DAY(AugSun1)=1,"",IF(AND(YEAR(AugSun1+5)=CalendarYear,MONTH(AugSun1+5)=8),AugSun1+5,""))</f>
        <v/>
      </c>
      <c r="H47" s="4">
        <f ca="1">IF(DAY(AugSun1)=1,"",IF(AND(YEAR(AugSun1+6)=CalendarYear,MONTH(AugSun1+6)=8),AugSun1+6,""))</f>
        <v>45870</v>
      </c>
      <c r="I47" s="4">
        <f ca="1">IF(DAY(AugSun1)=1,IF(AND(YEAR(AugSun1)=CalendarYear,MONTH(AugSun1)=8),AugSun1,""),IF(AND(YEAR(AugSun1+7)=CalendarYear,MONTH(AugSun1+7)=8),AugSun1+7,""))</f>
        <v>45871</v>
      </c>
      <c r="J47" s="4">
        <f ca="1">IF(DAY(AugSun1)=1,IF(AND(YEAR(AugSun1+1)=CalendarYear,MONTH(AugSun1+1)=8),AugSun1+1,""),IF(AND(YEAR(AugSun1+8)=CalendarYear,MONTH(AugSun1+8)=8),AugSun1+8,""))</f>
        <v>45872</v>
      </c>
      <c r="K47" s="4">
        <f ca="1">IF(DAY(AugSun1)=1,IF(AND(YEAR(AugSun1+2)=CalendarYear,MONTH(AugSun1+2)=8),AugSun1+2,""),IF(AND(YEAR(AugSun1+9)=CalendarYear,MONTH(AugSun1+9)=8),AugSun1+9,""))</f>
        <v>45873</v>
      </c>
      <c r="L47" s="4">
        <f ca="1">IF(DAY(AugSun1)=1,IF(AND(YEAR(AugSun1+3)=CalendarYear,MONTH(AugSun1+3)=8),AugSun1+3,""),IF(AND(YEAR(AugSun1+10)=CalendarYear,MONTH(AugSun1+10)=8),AugSun1+10,""))</f>
        <v>45874</v>
      </c>
      <c r="M47" s="4">
        <f ca="1">IF(DAY(AugSun1)=1,IF(AND(YEAR(AugSun1+4)=CalendarYear,MONTH(AugSun1+4)=8),AugSun1+4,""),IF(AND(YEAR(AugSun1+11)=CalendarYear,MONTH(AugSun1+11)=8),AugSun1+11,""))</f>
        <v>45875</v>
      </c>
      <c r="N47" s="4">
        <f ca="1">IF(DAY(AugSun1)=1,IF(AND(YEAR(AugSun1+5)=CalendarYear,MONTH(AugSun1+5)=8),AugSun1+5,""),IF(AND(YEAR(AugSun1+12)=CalendarYear,MONTH(AugSun1+12)=8),AugSun1+12,""))</f>
        <v>45876</v>
      </c>
      <c r="O47" s="4">
        <f ca="1">IF(DAY(AugSun1)=1,IF(AND(YEAR(AugSun1+6)=CalendarYear,MONTH(AugSun1+6)=8),AugSun1+6,""),IF(AND(YEAR(AugSun1+13)=CalendarYear,MONTH(AugSun1+13)=8),AugSun1+13,""))</f>
        <v>45877</v>
      </c>
      <c r="P47" s="4">
        <f ca="1">IF(DAY(AugSun1)=1,IF(AND(YEAR(AugSun1+7)=CalendarYear,MONTH(AugSun1+7)=8),AugSun1+7,""),IF(AND(YEAR(AugSun1+14)=CalendarYear,MONTH(AugSun1+14)=8),AugSun1+14,""))</f>
        <v>45878</v>
      </c>
      <c r="Q47" s="4">
        <f ca="1">IF(DAY(AugSun1)=1,IF(AND(YEAR(AugSun1+8)=CalendarYear,MONTH(AugSun1+8)=8),AugSun1+8,""),IF(AND(YEAR(AugSun1+15)=CalendarYear,MONTH(AugSun1+15)=8),AugSun1+15,""))</f>
        <v>45879</v>
      </c>
      <c r="R47" s="4">
        <f ca="1">IF(DAY(AugSun1)=1,IF(AND(YEAR(AugSun1+9)=CalendarYear,MONTH(AugSun1+9)=8),AugSun1+9,""),IF(AND(YEAR(AugSun1+16)=CalendarYear,MONTH(AugSun1+16)=8),AugSun1+16,""))</f>
        <v>45880</v>
      </c>
      <c r="S47" s="4">
        <f ca="1">IF(DAY(AugSun1)=1,IF(AND(YEAR(AugSun1+10)=CalendarYear,MONTH(AugSun1+10)=8),AugSun1+10,""),IF(AND(YEAR(AugSun1+17)=CalendarYear,MONTH(AugSun1+17)=8),AugSun1+17,""))</f>
        <v>45881</v>
      </c>
      <c r="T47" s="4">
        <f ca="1">IF(DAY(AugSun1)=1,IF(AND(YEAR(AugSun1+11)=CalendarYear,MONTH(AugSun1+11)=8),AugSun1+11,""),IF(AND(YEAR(AugSun1+18)=CalendarYear,MONTH(AugSun1+18)=8),AugSun1+18,""))</f>
        <v>45882</v>
      </c>
      <c r="U47" s="4">
        <f ca="1">IF(DAY(AugSun1)=1,IF(AND(YEAR(AugSun1+12)=CalendarYear,MONTH(AugSun1+12)=8),AugSun1+12,""),IF(AND(YEAR(AugSun1+19)=CalendarYear,MONTH(AugSun1+19)=8),AugSun1+19,""))</f>
        <v>45883</v>
      </c>
      <c r="V47" s="4">
        <f ca="1">IF(DAY(AugSun1)=1,IF(AND(YEAR(AugSun1+13)=CalendarYear,MONTH(AugSun1+13)=8),AugSun1+13,""),IF(AND(YEAR(AugSun1+20)=CalendarYear,MONTH(AugSun1+20)=8),AugSun1+20,""))</f>
        <v>45884</v>
      </c>
      <c r="W47" s="4">
        <f ca="1">IF(DAY(AugSun1)=1,IF(AND(YEAR(AugSun1+14)=CalendarYear,MONTH(AugSun1+14)=8),AugSun1+14,""),IF(AND(YEAR(AugSun1+21)=CalendarYear,MONTH(AugSun1+21)=8),AugSun1+21,""))</f>
        <v>45885</v>
      </c>
      <c r="X47" s="4">
        <f ca="1">IF(DAY(AugSun1)=1,IF(AND(YEAR(AugSun1+15)=CalendarYear,MONTH(AugSun1+15)=8),AugSun1+15,""),IF(AND(YEAR(AugSun1+22)=CalendarYear,MONTH(AugSun1+22)=8),AugSun1+22,""))</f>
        <v>45886</v>
      </c>
      <c r="Y47" s="4">
        <f ca="1">IF(DAY(AugSun1)=1,IF(AND(YEAR(AugSun1+16)=CalendarYear,MONTH(AugSun1+16)=8),AugSun1+16,""),IF(AND(YEAR(AugSun1+23)=CalendarYear,MONTH(AugSun1+23)=8),AugSun1+23,""))</f>
        <v>45887</v>
      </c>
      <c r="Z47" s="4">
        <f ca="1">IF(DAY(AugSun1)=1,IF(AND(YEAR(AugSun1+17)=CalendarYear,MONTH(AugSun1+17)=8),AugSun1+17,""),IF(AND(YEAR(AugSun1+24)=CalendarYear,MONTH(AugSun1+24)=8),AugSun1+24,""))</f>
        <v>45888</v>
      </c>
      <c r="AA47" s="4">
        <f ca="1">IF(DAY(AugSun1)=1,IF(AND(YEAR(AugSun1+18)=CalendarYear,MONTH(AugSun1+18)=8),AugSun1+18,""),IF(AND(YEAR(AugSun1+25)=CalendarYear,MONTH(AugSun1+25)=8),AugSun1+25,""))</f>
        <v>45889</v>
      </c>
      <c r="AB47" s="4">
        <f ca="1">IF(DAY(AugSun1)=1,IF(AND(YEAR(AugSun1+19)=CalendarYear,MONTH(AugSun1+19)=8),AugSun1+19,""),IF(AND(YEAR(AugSun1+26)=CalendarYear,MONTH(AugSun1+26)=8),AugSun1+26,""))</f>
        <v>45890</v>
      </c>
      <c r="AC47" s="4">
        <f ca="1">IF(DAY(AugSun1)=1,IF(AND(YEAR(AugSun1+20)=CalendarYear,MONTH(AugSun1+20)=8),AugSun1+20,""),IF(AND(YEAR(AugSun1+27)=CalendarYear,MONTH(AugSun1+27)=8),AugSun1+27,""))</f>
        <v>45891</v>
      </c>
      <c r="AD47" s="4">
        <f ca="1">IF(DAY(AugSun1)=1,IF(AND(YEAR(AugSun1+21)=CalendarYear,MONTH(AugSun1+21)=8),AugSun1+21,""),IF(AND(YEAR(AugSun1+28)=CalendarYear,MONTH(AugSun1+28)=8),AugSun1+28,""))</f>
        <v>45892</v>
      </c>
      <c r="AE47" s="4">
        <f ca="1">IF(DAY(AugSun1)=1,IF(AND(YEAR(AugSun1+22)=CalendarYear,MONTH(AugSun1+22)=8),AugSun1+22,""),IF(AND(YEAR(AugSun1+29)=CalendarYear,MONTH(AugSun1+29)=8),AugSun1+29,""))</f>
        <v>45893</v>
      </c>
      <c r="AF47" s="4">
        <f ca="1">IF(DAY(AugSun1)=1,IF(AND(YEAR(AugSun1+23)=CalendarYear,MONTH(AugSun1+23)=8),AugSun1+23,""),IF(AND(YEAR(AugSun1+30)=CalendarYear,MONTH(AugSun1+30)=8),AugSun1+30,""))</f>
        <v>45894</v>
      </c>
      <c r="AG47" s="4">
        <f ca="1">IF(DAY(AugSun1)=1,IF(AND(YEAR(AugSun1+24)=CalendarYear,MONTH(AugSun1+24)=8),AugSun1+24,""),IF(AND(YEAR(AugSun1+31)=CalendarYear,MONTH(AugSun1+31)=8),AugSun1+31,""))</f>
        <v>45895</v>
      </c>
      <c r="AH47" s="4">
        <f ca="1">IF(DAY(AugSun1)=1,IF(AND(YEAR(AugSun1+25)=CalendarYear,MONTH(AugSun1+25)=8),AugSun1+25,""),IF(AND(YEAR(AugSun1+32)=CalendarYear,MONTH(AugSun1+32)=8),AugSun1+32,""))</f>
        <v>45896</v>
      </c>
      <c r="AI47" s="4">
        <f ca="1">IF(DAY(AugSun1)=1,IF(AND(YEAR(AugSun1+26)=CalendarYear,MONTH(AugSun1+26)=8),AugSun1+26,""),IF(AND(YEAR(AugSun1+33)=CalendarYear,MONTH(AugSun1+33)=8),AugSun1+33,""))</f>
        <v>45897</v>
      </c>
      <c r="AJ47" s="4">
        <f ca="1">IF(DAY(AugSun1)=1,IF(AND(YEAR(AugSun1+27)=CalendarYear,MONTH(AugSun1+27)=8),AugSun1+27,""),IF(AND(YEAR(AugSun1+34)=CalendarYear,MONTH(AugSun1+34)=8),AugSun1+34,""))</f>
        <v>45898</v>
      </c>
      <c r="AK47" s="4">
        <f ca="1">IF(DAY(AugSun1)=1,IF(AND(YEAR(AugSun1+28)=CalendarYear,MONTH(AugSun1+28)=8),AugSun1+28,""),IF(AND(YEAR(AugSun1+35)=CalendarYear,MONTH(AugSun1+35)=8),AugSun1+35,""))</f>
        <v>45899</v>
      </c>
      <c r="AL47" s="4">
        <f ca="1">IF(DAY(AugSun1)=1,IF(AND(YEAR(AugSun1+29)=CalendarYear,MONTH(AugSun1+29)=8),AugSun1+29,""),IF(AND(YEAR(AugSun1+36)=CalendarYear,MONTH(AugSun1+36)=8),AugSun1+36,""))</f>
        <v>45900</v>
      </c>
      <c r="AM47" s="6" t="str">
        <f ca="1">IF(DAY(AugSun1)=1,IF(AND(YEAR(AugSun1+30)=CalendarYear,MONTH(AugSun1+30)=8),AugSun1+30,""),IF(AND(YEAR(AugSun1+37)=CalendarYear,MONTH(AugSun1+37)=8),AugSun1+37,""))</f>
        <v/>
      </c>
    </row>
    <row r="48" spans="2:39" s="22" customFormat="1" ht="19.899999999999999" customHeight="1" x14ac:dyDescent="0.3">
      <c r="B48" s="26"/>
      <c r="C48" s="5" t="s">
        <v>0</v>
      </c>
      <c r="D48" s="5" t="s">
        <v>1</v>
      </c>
      <c r="E48" s="5" t="s">
        <v>2</v>
      </c>
      <c r="F48" s="5" t="s">
        <v>3</v>
      </c>
      <c r="G48" s="5" t="s">
        <v>4</v>
      </c>
      <c r="H48" s="5" t="s">
        <v>5</v>
      </c>
      <c r="I48" s="5" t="s">
        <v>6</v>
      </c>
      <c r="J48" s="5" t="s">
        <v>0</v>
      </c>
      <c r="K48" s="5" t="s">
        <v>1</v>
      </c>
      <c r="L48" s="5" t="s">
        <v>2</v>
      </c>
      <c r="M48" s="5" t="s">
        <v>3</v>
      </c>
      <c r="N48" s="5" t="s">
        <v>4</v>
      </c>
      <c r="O48" s="5" t="s">
        <v>5</v>
      </c>
      <c r="P48" s="5" t="s">
        <v>6</v>
      </c>
      <c r="Q48" s="5" t="s">
        <v>0</v>
      </c>
      <c r="R48" s="5" t="s">
        <v>1</v>
      </c>
      <c r="S48" s="5" t="s">
        <v>2</v>
      </c>
      <c r="T48" s="5" t="s">
        <v>3</v>
      </c>
      <c r="U48" s="5" t="s">
        <v>4</v>
      </c>
      <c r="V48" s="5" t="s">
        <v>5</v>
      </c>
      <c r="W48" s="5" t="s">
        <v>6</v>
      </c>
      <c r="X48" s="5" t="s">
        <v>0</v>
      </c>
      <c r="Y48" s="5" t="s">
        <v>1</v>
      </c>
      <c r="Z48" s="5" t="s">
        <v>2</v>
      </c>
      <c r="AA48" s="5" t="s">
        <v>3</v>
      </c>
      <c r="AB48" s="5" t="s">
        <v>4</v>
      </c>
      <c r="AC48" s="5" t="s">
        <v>5</v>
      </c>
      <c r="AD48" s="5" t="s">
        <v>6</v>
      </c>
      <c r="AE48" s="5" t="s">
        <v>0</v>
      </c>
      <c r="AF48" s="5" t="s">
        <v>1</v>
      </c>
      <c r="AG48" s="5" t="s">
        <v>2</v>
      </c>
      <c r="AH48" s="5" t="s">
        <v>3</v>
      </c>
      <c r="AI48" s="5" t="s">
        <v>4</v>
      </c>
      <c r="AJ48" s="5" t="s">
        <v>5</v>
      </c>
      <c r="AK48" s="5" t="s">
        <v>6</v>
      </c>
      <c r="AL48" s="5" t="s">
        <v>0</v>
      </c>
      <c r="AM48" s="7" t="s">
        <v>1</v>
      </c>
    </row>
    <row r="49" spans="2:39" ht="19.899999999999999" customHeight="1" x14ac:dyDescent="0.3">
      <c r="B49" s="1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ht="19.899999999999999" customHeight="1" x14ac:dyDescent="0.3">
      <c r="B50" s="1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:39" ht="19.899999999999999" customHeight="1" x14ac:dyDescent="0.3">
      <c r="B51" s="2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:39" ht="19.899999999999999" customHeight="1" x14ac:dyDescent="0.3">
      <c r="B52" s="21"/>
    </row>
    <row r="53" spans="2:39" s="22" customFormat="1" ht="19.899999999999999" customHeight="1" x14ac:dyDescent="0.3">
      <c r="B53" s="25">
        <f ca="1">DATE(CalendarYear,9,1)</f>
        <v>45901</v>
      </c>
      <c r="C53" s="4" t="str">
        <f ca="1">IF(DAY(SepSun1)=1,"",IF(AND(YEAR(SepSun1+1)=CalendarYear,MONTH(SepSun1+1)=9),SepSun1+1,""))</f>
        <v/>
      </c>
      <c r="D53" s="4">
        <f ca="1">IF(DAY(SepSun1)=1,"",IF(AND(YEAR(SepSun1+2)=CalendarYear,MONTH(SepSun1+2)=9),SepSun1+2,""))</f>
        <v>45901</v>
      </c>
      <c r="E53" s="4">
        <f ca="1">IF(DAY(SepSun1)=1,"",IF(AND(YEAR(SepSun1+3)=CalendarYear,MONTH(SepSun1+3)=9),SepSun1+3,""))</f>
        <v>45902</v>
      </c>
      <c r="F53" s="4">
        <f ca="1">IF(DAY(SepSun1)=1,"",IF(AND(YEAR(SepSun1+4)=CalendarYear,MONTH(SepSun1+4)=9),SepSun1+4,""))</f>
        <v>45903</v>
      </c>
      <c r="G53" s="4">
        <f ca="1">IF(DAY(SepSun1)=1,"",IF(AND(YEAR(SepSun1+5)=CalendarYear,MONTH(SepSun1+5)=9),SepSun1+5,""))</f>
        <v>45904</v>
      </c>
      <c r="H53" s="4">
        <f ca="1">IF(DAY(SepSun1)=1,"",IF(AND(YEAR(SepSun1+6)=CalendarYear,MONTH(SepSun1+6)=9),SepSun1+6,""))</f>
        <v>45905</v>
      </c>
      <c r="I53" s="4">
        <f ca="1">IF(DAY(SepSun1)=1,IF(AND(YEAR(SepSun1)=CalendarYear,MONTH(SepSun1)=9),SepSun1,""),IF(AND(YEAR(SepSun1+7)=CalendarYear,MONTH(SepSun1+7)=9),SepSun1+7,""))</f>
        <v>45906</v>
      </c>
      <c r="J53" s="4">
        <f ca="1">IF(DAY(SepSun1)=1,IF(AND(YEAR(SepSun1+1)=CalendarYear,MONTH(SepSun1+1)=9),SepSun1+1,""),IF(AND(YEAR(SepSun1+8)=CalendarYear,MONTH(SepSun1+8)=9),SepSun1+8,""))</f>
        <v>45907</v>
      </c>
      <c r="K53" s="4">
        <f ca="1">IF(DAY(SepSun1)=1,IF(AND(YEAR(SepSun1+2)=CalendarYear,MONTH(SepSun1+2)=9),SepSun1+2,""),IF(AND(YEAR(SepSun1+9)=CalendarYear,MONTH(SepSun1+9)=9),SepSun1+9,""))</f>
        <v>45908</v>
      </c>
      <c r="L53" s="4">
        <f ca="1">IF(DAY(SepSun1)=1,IF(AND(YEAR(SepSun1+3)=CalendarYear,MONTH(SepSun1+3)=9),SepSun1+3,""),IF(AND(YEAR(SepSun1+10)=CalendarYear,MONTH(SepSun1+10)=9),SepSun1+10,""))</f>
        <v>45909</v>
      </c>
      <c r="M53" s="4">
        <f ca="1">IF(DAY(SepSun1)=1,IF(AND(YEAR(SepSun1+4)=CalendarYear,MONTH(SepSun1+4)=9),SepSun1+4,""),IF(AND(YEAR(SepSun1+11)=CalendarYear,MONTH(SepSun1+11)=9),SepSun1+11,""))</f>
        <v>45910</v>
      </c>
      <c r="N53" s="4">
        <f ca="1">IF(DAY(SepSun1)=1,IF(AND(YEAR(SepSun1+5)=CalendarYear,MONTH(SepSun1+5)=9),SepSun1+5,""),IF(AND(YEAR(SepSun1+12)=CalendarYear,MONTH(SepSun1+12)=9),SepSun1+12,""))</f>
        <v>45911</v>
      </c>
      <c r="O53" s="4">
        <f ca="1">IF(DAY(SepSun1)=1,IF(AND(YEAR(SepSun1+6)=CalendarYear,MONTH(SepSun1+6)=9),SepSun1+6,""),IF(AND(YEAR(SepSun1+13)=CalendarYear,MONTH(SepSun1+13)=9),SepSun1+13,""))</f>
        <v>45912</v>
      </c>
      <c r="P53" s="4">
        <f ca="1">IF(DAY(SepSun1)=1,IF(AND(YEAR(SepSun1+7)=CalendarYear,MONTH(SepSun1+7)=9),SepSun1+7,""),IF(AND(YEAR(SepSun1+14)=CalendarYear,MONTH(SepSun1+14)=9),SepSun1+14,""))</f>
        <v>45913</v>
      </c>
      <c r="Q53" s="4">
        <f ca="1">IF(DAY(SepSun1)=1,IF(AND(YEAR(SepSun1+8)=CalendarYear,MONTH(SepSun1+8)=9),SepSun1+8,""),IF(AND(YEAR(SepSun1+15)=CalendarYear,MONTH(SepSun1+15)=9),SepSun1+15,""))</f>
        <v>45914</v>
      </c>
      <c r="R53" s="4">
        <f ca="1">IF(DAY(SepSun1)=1,IF(AND(YEAR(SepSun1+9)=CalendarYear,MONTH(SepSun1+9)=9),SepSun1+9,""),IF(AND(YEAR(SepSun1+16)=CalendarYear,MONTH(SepSun1+16)=9),SepSun1+16,""))</f>
        <v>45915</v>
      </c>
      <c r="S53" s="4">
        <f ca="1">IF(DAY(SepSun1)=1,IF(AND(YEAR(SepSun1+10)=CalendarYear,MONTH(SepSun1+10)=9),SepSun1+10,""),IF(AND(YEAR(SepSun1+17)=CalendarYear,MONTH(SepSun1+17)=9),SepSun1+17,""))</f>
        <v>45916</v>
      </c>
      <c r="T53" s="4">
        <f ca="1">IF(DAY(SepSun1)=1,IF(AND(YEAR(SepSun1+11)=CalendarYear,MONTH(SepSun1+11)=9),SepSun1+11,""),IF(AND(YEAR(SepSun1+18)=CalendarYear,MONTH(SepSun1+18)=9),SepSun1+18,""))</f>
        <v>45917</v>
      </c>
      <c r="U53" s="4">
        <f ca="1">IF(DAY(SepSun1)=1,IF(AND(YEAR(SepSun1+12)=CalendarYear,MONTH(SepSun1+12)=9),SepSun1+12,""),IF(AND(YEAR(SepSun1+19)=CalendarYear,MONTH(SepSun1+19)=9),SepSun1+19,""))</f>
        <v>45918</v>
      </c>
      <c r="V53" s="4">
        <f ca="1">IF(DAY(SepSun1)=1,IF(AND(YEAR(SepSun1+13)=CalendarYear,MONTH(SepSun1+13)=9),SepSun1+13,""),IF(AND(YEAR(SepSun1+20)=CalendarYear,MONTH(SepSun1+20)=9),SepSun1+20,""))</f>
        <v>45919</v>
      </c>
      <c r="W53" s="4">
        <f ca="1">IF(DAY(SepSun1)=1,IF(AND(YEAR(SepSun1+14)=CalendarYear,MONTH(SepSun1+14)=9),SepSun1+14,""),IF(AND(YEAR(SepSun1+21)=CalendarYear,MONTH(SepSun1+21)=9),SepSun1+21,""))</f>
        <v>45920</v>
      </c>
      <c r="X53" s="4">
        <f ca="1">IF(DAY(SepSun1)=1,IF(AND(YEAR(SepSun1+15)=CalendarYear,MONTH(SepSun1+15)=9),SepSun1+15,""),IF(AND(YEAR(SepSun1+22)=CalendarYear,MONTH(SepSun1+22)=9),SepSun1+22,""))</f>
        <v>45921</v>
      </c>
      <c r="Y53" s="4">
        <f ca="1">IF(DAY(SepSun1)=1,IF(AND(YEAR(SepSun1+16)=CalendarYear,MONTH(SepSun1+16)=9),SepSun1+16,""),IF(AND(YEAR(SepSun1+23)=CalendarYear,MONTH(SepSun1+23)=9),SepSun1+23,""))</f>
        <v>45922</v>
      </c>
      <c r="Z53" s="4">
        <f ca="1">IF(DAY(SepSun1)=1,IF(AND(YEAR(SepSun1+17)=CalendarYear,MONTH(SepSun1+17)=9),SepSun1+17,""),IF(AND(YEAR(SepSun1+24)=CalendarYear,MONTH(SepSun1+24)=9),SepSun1+24,""))</f>
        <v>45923</v>
      </c>
      <c r="AA53" s="4">
        <f ca="1">IF(DAY(SepSun1)=1,IF(AND(YEAR(SepSun1+18)=CalendarYear,MONTH(SepSun1+18)=9),SepSun1+18,""),IF(AND(YEAR(SepSun1+25)=CalendarYear,MONTH(SepSun1+25)=9),SepSun1+25,""))</f>
        <v>45924</v>
      </c>
      <c r="AB53" s="4">
        <f ca="1">IF(DAY(SepSun1)=1,IF(AND(YEAR(SepSun1+19)=CalendarYear,MONTH(SepSun1+19)=9),SepSun1+19,""),IF(AND(YEAR(SepSun1+26)=CalendarYear,MONTH(SepSun1+26)=9),SepSun1+26,""))</f>
        <v>45925</v>
      </c>
      <c r="AC53" s="4">
        <f ca="1">IF(DAY(SepSun1)=1,IF(AND(YEAR(SepSun1+20)=CalendarYear,MONTH(SepSun1+20)=9),SepSun1+20,""),IF(AND(YEAR(SepSun1+27)=CalendarYear,MONTH(SepSun1+27)=9),SepSun1+27,""))</f>
        <v>45926</v>
      </c>
      <c r="AD53" s="4">
        <f ca="1">IF(DAY(SepSun1)=1,IF(AND(YEAR(SepSun1+21)=CalendarYear,MONTH(SepSun1+21)=9),SepSun1+21,""),IF(AND(YEAR(SepSun1+28)=CalendarYear,MONTH(SepSun1+28)=9),SepSun1+28,""))</f>
        <v>45927</v>
      </c>
      <c r="AE53" s="4">
        <f ca="1">IF(DAY(SepSun1)=1,IF(AND(YEAR(SepSun1+22)=CalendarYear,MONTH(SepSun1+22)=9),SepSun1+22,""),IF(AND(YEAR(SepSun1+29)=CalendarYear,MONTH(SepSun1+29)=9),SepSun1+29,""))</f>
        <v>45928</v>
      </c>
      <c r="AF53" s="4">
        <f ca="1">IF(DAY(SepSun1)=1,IF(AND(YEAR(SepSun1+23)=CalendarYear,MONTH(SepSun1+23)=9),SepSun1+23,""),IF(AND(YEAR(SepSun1+30)=CalendarYear,MONTH(SepSun1+30)=9),SepSun1+30,""))</f>
        <v>45929</v>
      </c>
      <c r="AG53" s="4">
        <f ca="1">IF(DAY(SepSun1)=1,IF(AND(YEAR(SepSun1+24)=CalendarYear,MONTH(SepSun1+24)=9),SepSun1+24,""),IF(AND(YEAR(SepSun1+31)=CalendarYear,MONTH(SepSun1+31)=9),SepSun1+31,""))</f>
        <v>45930</v>
      </c>
      <c r="AH53" s="4" t="str">
        <f ca="1">IF(DAY(SepSun1)=1,IF(AND(YEAR(SepSun1+25)=CalendarYear,MONTH(SepSun1+25)=9),SepSun1+25,""),IF(AND(YEAR(SepSun1+32)=CalendarYear,MONTH(SepSun1+32)=9),SepSun1+32,""))</f>
        <v/>
      </c>
      <c r="AI53" s="4" t="str">
        <f ca="1">IF(DAY(SepSun1)=1,IF(AND(YEAR(SepSun1+26)=CalendarYear,MONTH(SepSun1+26)=9),SepSun1+26,""),IF(AND(YEAR(SepSun1+33)=CalendarYear,MONTH(SepSun1+33)=9),SepSun1+33,""))</f>
        <v/>
      </c>
      <c r="AJ53" s="4" t="str">
        <f ca="1">IF(DAY(SepSun1)=1,IF(AND(YEAR(SepSun1+27)=CalendarYear,MONTH(SepSun1+27)=9),SepSun1+27,""),IF(AND(YEAR(SepSun1+34)=CalendarYear,MONTH(SepSun1+34)=9),SepSun1+34,""))</f>
        <v/>
      </c>
      <c r="AK53" s="4" t="str">
        <f ca="1">IF(DAY(SepSun1)=1,IF(AND(YEAR(SepSun1+28)=CalendarYear,MONTH(SepSun1+28)=9),SepSun1+28,""),IF(AND(YEAR(SepSun1+35)=CalendarYear,MONTH(SepSun1+35)=9),SepSun1+35,""))</f>
        <v/>
      </c>
      <c r="AL53" s="4" t="str">
        <f ca="1">IF(DAY(SepSun1)=1,IF(AND(YEAR(SepSun1+29)=CalendarYear,MONTH(SepSun1+29)=9),SepSun1+29,""),IF(AND(YEAR(SepSun1+36)=CalendarYear,MONTH(SepSun1+36)=9),SepSun1+36,""))</f>
        <v/>
      </c>
      <c r="AM53" s="6" t="str">
        <f ca="1">IF(DAY(SepSun1)=1,IF(AND(YEAR(SepSun1+30)=CalendarYear,MONTH(SepSun1+30)=9),SepSun1+30,""),IF(AND(YEAR(SepSun1+37)=CalendarYear,MONTH(SepSun1+37)=9),SepSun1+37,""))</f>
        <v/>
      </c>
    </row>
    <row r="54" spans="2:39" s="22" customFormat="1" ht="19.899999999999999" customHeight="1" x14ac:dyDescent="0.3">
      <c r="B54" s="26"/>
      <c r="C54" s="5" t="s">
        <v>0</v>
      </c>
      <c r="D54" s="5" t="s">
        <v>1</v>
      </c>
      <c r="E54" s="5" t="s">
        <v>2</v>
      </c>
      <c r="F54" s="5" t="s">
        <v>3</v>
      </c>
      <c r="G54" s="5" t="s">
        <v>4</v>
      </c>
      <c r="H54" s="5" t="s">
        <v>5</v>
      </c>
      <c r="I54" s="5" t="s">
        <v>6</v>
      </c>
      <c r="J54" s="5" t="s">
        <v>0</v>
      </c>
      <c r="K54" s="5" t="s">
        <v>1</v>
      </c>
      <c r="L54" s="5" t="s">
        <v>2</v>
      </c>
      <c r="M54" s="5" t="s">
        <v>3</v>
      </c>
      <c r="N54" s="5" t="s">
        <v>4</v>
      </c>
      <c r="O54" s="5" t="s">
        <v>5</v>
      </c>
      <c r="P54" s="5" t="s">
        <v>6</v>
      </c>
      <c r="Q54" s="5" t="s">
        <v>0</v>
      </c>
      <c r="R54" s="5" t="s">
        <v>1</v>
      </c>
      <c r="S54" s="5" t="s">
        <v>2</v>
      </c>
      <c r="T54" s="5" t="s">
        <v>3</v>
      </c>
      <c r="U54" s="5" t="s">
        <v>4</v>
      </c>
      <c r="V54" s="5" t="s">
        <v>5</v>
      </c>
      <c r="W54" s="5" t="s">
        <v>6</v>
      </c>
      <c r="X54" s="5" t="s">
        <v>0</v>
      </c>
      <c r="Y54" s="5" t="s">
        <v>1</v>
      </c>
      <c r="Z54" s="5" t="s">
        <v>2</v>
      </c>
      <c r="AA54" s="5" t="s">
        <v>3</v>
      </c>
      <c r="AB54" s="5" t="s">
        <v>4</v>
      </c>
      <c r="AC54" s="5" t="s">
        <v>5</v>
      </c>
      <c r="AD54" s="5" t="s">
        <v>6</v>
      </c>
      <c r="AE54" s="5" t="s">
        <v>0</v>
      </c>
      <c r="AF54" s="5" t="s">
        <v>1</v>
      </c>
      <c r="AG54" s="5" t="s">
        <v>2</v>
      </c>
      <c r="AH54" s="5" t="s">
        <v>3</v>
      </c>
      <c r="AI54" s="5" t="s">
        <v>4</v>
      </c>
      <c r="AJ54" s="5" t="s">
        <v>5</v>
      </c>
      <c r="AK54" s="5" t="s">
        <v>6</v>
      </c>
      <c r="AL54" s="5" t="s">
        <v>0</v>
      </c>
      <c r="AM54" s="7" t="s">
        <v>1</v>
      </c>
    </row>
    <row r="55" spans="2:39" ht="19.899999999999999" customHeight="1" x14ac:dyDescent="0.3">
      <c r="B55" s="1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2:39" ht="19.899999999999999" customHeight="1" x14ac:dyDescent="0.3">
      <c r="B56" s="1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:39" ht="19.899999999999999" customHeight="1" x14ac:dyDescent="0.3">
      <c r="B57" s="2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:39" ht="19.899999999999999" customHeight="1" x14ac:dyDescent="0.3">
      <c r="B58" s="21"/>
    </row>
    <row r="59" spans="2:39" s="22" customFormat="1" ht="19.899999999999999" customHeight="1" x14ac:dyDescent="0.3">
      <c r="B59" s="25">
        <f ca="1">DATE(CalendarYear,10,1)</f>
        <v>45931</v>
      </c>
      <c r="C59" s="4" t="str">
        <f ca="1">IF(DAY(OctSun1)=1,"",IF(AND(YEAR(OctSun1+1)=CalendarYear,MONTH(OctSun1+1)=10),OctSun1+1,""))</f>
        <v/>
      </c>
      <c r="D59" s="4" t="str">
        <f ca="1">IF(DAY(OctSun1)=1,"",IF(AND(YEAR(OctSun1+2)=CalendarYear,MONTH(OctSun1+2)=10),OctSun1+2,""))</f>
        <v/>
      </c>
      <c r="E59" s="4" t="str">
        <f ca="1">IF(DAY(OctSun1)=1,"",IF(AND(YEAR(OctSun1+3)=CalendarYear,MONTH(OctSun1+3)=10),OctSun1+3,""))</f>
        <v/>
      </c>
      <c r="F59" s="4">
        <f ca="1">IF(DAY(OctSun1)=1,"",IF(AND(YEAR(OctSun1+4)=CalendarYear,MONTH(OctSun1+4)=10),OctSun1+4,""))</f>
        <v>45931</v>
      </c>
      <c r="G59" s="4">
        <f ca="1">IF(DAY(OctSun1)=1,"",IF(AND(YEAR(OctSun1+5)=CalendarYear,MONTH(OctSun1+5)=10),OctSun1+5,""))</f>
        <v>45932</v>
      </c>
      <c r="H59" s="4">
        <f ca="1">IF(DAY(OctSun1)=1,"",IF(AND(YEAR(OctSun1+6)=CalendarYear,MONTH(OctSun1+6)=10),OctSun1+6,""))</f>
        <v>45933</v>
      </c>
      <c r="I59" s="4">
        <f ca="1">IF(DAY(OctSun1)=1,IF(AND(YEAR(OctSun1)=CalendarYear,MONTH(OctSun1)=10),OctSun1,""),IF(AND(YEAR(OctSun1+7)=CalendarYear,MONTH(OctSun1+7)=10),OctSun1+7,""))</f>
        <v>45934</v>
      </c>
      <c r="J59" s="4">
        <f ca="1">IF(DAY(OctSun1)=1,IF(AND(YEAR(OctSun1+1)=CalendarYear,MONTH(OctSun1+1)=10),OctSun1+1,""),IF(AND(YEAR(OctSun1+8)=CalendarYear,MONTH(OctSun1+8)=10),OctSun1+8,""))</f>
        <v>45935</v>
      </c>
      <c r="K59" s="4">
        <f ca="1">IF(DAY(OctSun1)=1,IF(AND(YEAR(OctSun1+2)=CalendarYear,MONTH(OctSun1+2)=10),OctSun1+2,""),IF(AND(YEAR(OctSun1+9)=CalendarYear,MONTH(OctSun1+9)=10),OctSun1+9,""))</f>
        <v>45936</v>
      </c>
      <c r="L59" s="4">
        <f ca="1">IF(DAY(OctSun1)=1,IF(AND(YEAR(OctSun1+3)=CalendarYear,MONTH(OctSun1+3)=10),OctSun1+3,""),IF(AND(YEAR(OctSun1+10)=CalendarYear,MONTH(OctSun1+10)=10),OctSun1+10,""))</f>
        <v>45937</v>
      </c>
      <c r="M59" s="4">
        <f ca="1">IF(DAY(OctSun1)=1,IF(AND(YEAR(OctSun1+4)=CalendarYear,MONTH(OctSun1+4)=10),OctSun1+4,""),IF(AND(YEAR(OctSun1+11)=CalendarYear,MONTH(OctSun1+11)=10),OctSun1+11,""))</f>
        <v>45938</v>
      </c>
      <c r="N59" s="4">
        <f ca="1">IF(DAY(OctSun1)=1,IF(AND(YEAR(OctSun1+5)=CalendarYear,MONTH(OctSun1+5)=10),OctSun1+5,""),IF(AND(YEAR(OctSun1+12)=CalendarYear,MONTH(OctSun1+12)=10),OctSun1+12,""))</f>
        <v>45939</v>
      </c>
      <c r="O59" s="4">
        <f ca="1">IF(DAY(OctSun1)=1,IF(AND(YEAR(OctSun1+6)=CalendarYear,MONTH(OctSun1+6)=10),OctSun1+6,""),IF(AND(YEAR(OctSun1+13)=CalendarYear,MONTH(OctSun1+13)=10),OctSun1+13,""))</f>
        <v>45940</v>
      </c>
      <c r="P59" s="4">
        <f ca="1">IF(DAY(OctSun1)=1,IF(AND(YEAR(OctSun1+7)=CalendarYear,MONTH(OctSun1+7)=10),OctSun1+7,""),IF(AND(YEAR(OctSun1+14)=CalendarYear,MONTH(OctSun1+14)=10),OctSun1+14,""))</f>
        <v>45941</v>
      </c>
      <c r="Q59" s="4">
        <f ca="1">IF(DAY(OctSun1)=1,IF(AND(YEAR(OctSun1+8)=CalendarYear,MONTH(OctSun1+8)=10),OctSun1+8,""),IF(AND(YEAR(OctSun1+15)=CalendarYear,MONTH(OctSun1+15)=10),OctSun1+15,""))</f>
        <v>45942</v>
      </c>
      <c r="R59" s="4">
        <f ca="1">IF(DAY(OctSun1)=1,IF(AND(YEAR(OctSun1+9)=CalendarYear,MONTH(OctSun1+9)=10),OctSun1+9,""),IF(AND(YEAR(OctSun1+16)=CalendarYear,MONTH(OctSun1+16)=10),OctSun1+16,""))</f>
        <v>45943</v>
      </c>
      <c r="S59" s="4">
        <f ca="1">IF(DAY(OctSun1)=1,IF(AND(YEAR(OctSun1+10)=CalendarYear,MONTH(OctSun1+10)=10),OctSun1+10,""),IF(AND(YEAR(OctSun1+17)=CalendarYear,MONTH(OctSun1+17)=10),OctSun1+17,""))</f>
        <v>45944</v>
      </c>
      <c r="T59" s="4">
        <f ca="1">IF(DAY(OctSun1)=1,IF(AND(YEAR(OctSun1+11)=CalendarYear,MONTH(OctSun1+11)=10),OctSun1+11,""),IF(AND(YEAR(OctSun1+18)=CalendarYear,MONTH(OctSun1+18)=10),OctSun1+18,""))</f>
        <v>45945</v>
      </c>
      <c r="U59" s="4">
        <f ca="1">IF(DAY(OctSun1)=1,IF(AND(YEAR(OctSun1+12)=CalendarYear,MONTH(OctSun1+12)=10),OctSun1+12,""),IF(AND(YEAR(OctSun1+19)=CalendarYear,MONTH(OctSun1+19)=10),OctSun1+19,""))</f>
        <v>45946</v>
      </c>
      <c r="V59" s="4">
        <f ca="1">IF(DAY(OctSun1)=1,IF(AND(YEAR(OctSun1+13)=CalendarYear,MONTH(OctSun1+13)=10),OctSun1+13,""),IF(AND(YEAR(OctSun1+20)=CalendarYear,MONTH(OctSun1+20)=10),OctSun1+20,""))</f>
        <v>45947</v>
      </c>
      <c r="W59" s="4">
        <f ca="1">IF(DAY(OctSun1)=1,IF(AND(YEAR(OctSun1+14)=CalendarYear,MONTH(OctSun1+14)=10),OctSun1+14,""),IF(AND(YEAR(OctSun1+21)=CalendarYear,MONTH(OctSun1+21)=10),OctSun1+21,""))</f>
        <v>45948</v>
      </c>
      <c r="X59" s="4">
        <f ca="1">IF(DAY(OctSun1)=1,IF(AND(YEAR(OctSun1+15)=CalendarYear,MONTH(OctSun1+15)=10),OctSun1+15,""),IF(AND(YEAR(OctSun1+22)=CalendarYear,MONTH(OctSun1+22)=10),OctSun1+22,""))</f>
        <v>45949</v>
      </c>
      <c r="Y59" s="4">
        <f ca="1">IF(DAY(OctSun1)=1,IF(AND(YEAR(OctSun1+16)=CalendarYear,MONTH(OctSun1+16)=10),OctSun1+16,""),IF(AND(YEAR(OctSun1+23)=CalendarYear,MONTH(OctSun1+23)=10),OctSun1+23,""))</f>
        <v>45950</v>
      </c>
      <c r="Z59" s="4">
        <f ca="1">IF(DAY(OctSun1)=1,IF(AND(YEAR(OctSun1+17)=CalendarYear,MONTH(OctSun1+17)=10),OctSun1+17,""),IF(AND(YEAR(OctSun1+24)=CalendarYear,MONTH(OctSun1+24)=10),OctSun1+24,""))</f>
        <v>45951</v>
      </c>
      <c r="AA59" s="4">
        <f ca="1">IF(DAY(OctSun1)=1,IF(AND(YEAR(OctSun1+18)=CalendarYear,MONTH(OctSun1+18)=10),OctSun1+18,""),IF(AND(YEAR(OctSun1+25)=CalendarYear,MONTH(OctSun1+25)=10),OctSun1+25,""))</f>
        <v>45952</v>
      </c>
      <c r="AB59" s="4">
        <f ca="1">IF(DAY(OctSun1)=1,IF(AND(YEAR(OctSun1+19)=CalendarYear,MONTH(OctSun1+19)=10),OctSun1+19,""),IF(AND(YEAR(OctSun1+26)=CalendarYear,MONTH(OctSun1+26)=10),OctSun1+26,""))</f>
        <v>45953</v>
      </c>
      <c r="AC59" s="4">
        <f ca="1">IF(DAY(OctSun1)=1,IF(AND(YEAR(OctSun1+20)=CalendarYear,MONTH(OctSun1+20)=10),OctSun1+20,""),IF(AND(YEAR(OctSun1+27)=CalendarYear,MONTH(OctSun1+27)=10),OctSun1+27,""))</f>
        <v>45954</v>
      </c>
      <c r="AD59" s="4">
        <f ca="1">IF(DAY(OctSun1)=1,IF(AND(YEAR(OctSun1+21)=CalendarYear,MONTH(OctSun1+21)=10),OctSun1+21,""),IF(AND(YEAR(OctSun1+28)=CalendarYear,MONTH(OctSun1+28)=10),OctSun1+28,""))</f>
        <v>45955</v>
      </c>
      <c r="AE59" s="4">
        <f ca="1">IF(DAY(OctSun1)=1,IF(AND(YEAR(OctSun1+22)=CalendarYear,MONTH(OctSun1+22)=10),OctSun1+22,""),IF(AND(YEAR(OctSun1+29)=CalendarYear,MONTH(OctSun1+29)=10),OctSun1+29,""))</f>
        <v>45956</v>
      </c>
      <c r="AF59" s="4">
        <f ca="1">IF(DAY(OctSun1)=1,IF(AND(YEAR(OctSun1+23)=CalendarYear,MONTH(OctSun1+23)=10),OctSun1+23,""),IF(AND(YEAR(OctSun1+30)=CalendarYear,MONTH(OctSun1+30)=10),OctSun1+30,""))</f>
        <v>45957</v>
      </c>
      <c r="AG59" s="4">
        <f ca="1">IF(DAY(OctSun1)=1,IF(AND(YEAR(OctSun1+24)=CalendarYear,MONTH(OctSun1+24)=10),OctSun1+24,""),IF(AND(YEAR(OctSun1+31)=CalendarYear,MONTH(OctSun1+31)=10),OctSun1+31,""))</f>
        <v>45958</v>
      </c>
      <c r="AH59" s="4">
        <f ca="1">IF(DAY(OctSun1)=1,IF(AND(YEAR(OctSun1+25)=CalendarYear,MONTH(OctSun1+25)=10),OctSun1+25,""),IF(AND(YEAR(OctSun1+32)=CalendarYear,MONTH(OctSun1+32)=10),OctSun1+32,""))</f>
        <v>45959</v>
      </c>
      <c r="AI59" s="4">
        <f ca="1">IF(DAY(OctSun1)=1,IF(AND(YEAR(OctSun1+26)=CalendarYear,MONTH(OctSun1+26)=10),OctSun1+26,""),IF(AND(YEAR(OctSun1+33)=CalendarYear,MONTH(OctSun1+33)=10),OctSun1+33,""))</f>
        <v>45960</v>
      </c>
      <c r="AJ59" s="4">
        <f ca="1">IF(DAY(OctSun1)=1,IF(AND(YEAR(OctSun1+27)=CalendarYear,MONTH(OctSun1+27)=10),OctSun1+27,""),IF(AND(YEAR(OctSun1+34)=CalendarYear,MONTH(OctSun1+34)=10),OctSun1+34,""))</f>
        <v>45961</v>
      </c>
      <c r="AK59" s="4" t="str">
        <f ca="1">IF(DAY(OctSun1)=1,IF(AND(YEAR(OctSun1+28)=CalendarYear,MONTH(OctSun1+28)=10),OctSun1+28,""),IF(AND(YEAR(OctSun1+35)=CalendarYear,MONTH(OctSun1+35)=10),OctSun1+35,""))</f>
        <v/>
      </c>
      <c r="AL59" s="4" t="str">
        <f ca="1">IF(DAY(OctSun1)=1,IF(AND(YEAR(OctSun1+29)=CalendarYear,MONTH(OctSun1+29)=10),OctSun1+29,""),IF(AND(YEAR(OctSun1+36)=CalendarYear,MONTH(OctSun1+36)=10),OctSun1+36,""))</f>
        <v/>
      </c>
      <c r="AM59" s="6" t="str">
        <f ca="1">IF(DAY(OctSun1)=1,IF(AND(YEAR(OctSun1+30)=CalendarYear,MONTH(OctSun1+30)=10),OctSun1+30,""),IF(AND(YEAR(OctSun1+37)=CalendarYear,MONTH(OctSun1+37)=10),OctSun1+37,""))</f>
        <v/>
      </c>
    </row>
    <row r="60" spans="2:39" s="22" customFormat="1" ht="19.899999999999999" customHeight="1" x14ac:dyDescent="0.3">
      <c r="B60" s="26"/>
      <c r="C60" s="5" t="s">
        <v>0</v>
      </c>
      <c r="D60" s="5" t="s">
        <v>1</v>
      </c>
      <c r="E60" s="5" t="s">
        <v>2</v>
      </c>
      <c r="F60" s="5" t="s">
        <v>3</v>
      </c>
      <c r="G60" s="5" t="s">
        <v>4</v>
      </c>
      <c r="H60" s="5" t="s">
        <v>5</v>
      </c>
      <c r="I60" s="5" t="s">
        <v>6</v>
      </c>
      <c r="J60" s="5" t="s">
        <v>0</v>
      </c>
      <c r="K60" s="5" t="s">
        <v>1</v>
      </c>
      <c r="L60" s="5" t="s">
        <v>2</v>
      </c>
      <c r="M60" s="5" t="s">
        <v>3</v>
      </c>
      <c r="N60" s="5" t="s">
        <v>4</v>
      </c>
      <c r="O60" s="5" t="s">
        <v>5</v>
      </c>
      <c r="P60" s="5" t="s">
        <v>6</v>
      </c>
      <c r="Q60" s="5" t="s">
        <v>0</v>
      </c>
      <c r="R60" s="5" t="s">
        <v>1</v>
      </c>
      <c r="S60" s="5" t="s">
        <v>2</v>
      </c>
      <c r="T60" s="5" t="s">
        <v>3</v>
      </c>
      <c r="U60" s="5" t="s">
        <v>4</v>
      </c>
      <c r="V60" s="5" t="s">
        <v>5</v>
      </c>
      <c r="W60" s="5" t="s">
        <v>6</v>
      </c>
      <c r="X60" s="5" t="s">
        <v>0</v>
      </c>
      <c r="Y60" s="5" t="s">
        <v>1</v>
      </c>
      <c r="Z60" s="5" t="s">
        <v>2</v>
      </c>
      <c r="AA60" s="5" t="s">
        <v>3</v>
      </c>
      <c r="AB60" s="5" t="s">
        <v>4</v>
      </c>
      <c r="AC60" s="5" t="s">
        <v>5</v>
      </c>
      <c r="AD60" s="5" t="s">
        <v>6</v>
      </c>
      <c r="AE60" s="5" t="s">
        <v>0</v>
      </c>
      <c r="AF60" s="5" t="s">
        <v>1</v>
      </c>
      <c r="AG60" s="5" t="s">
        <v>2</v>
      </c>
      <c r="AH60" s="5" t="s">
        <v>3</v>
      </c>
      <c r="AI60" s="5" t="s">
        <v>4</v>
      </c>
      <c r="AJ60" s="5" t="s">
        <v>5</v>
      </c>
      <c r="AK60" s="5" t="s">
        <v>6</v>
      </c>
      <c r="AL60" s="5" t="s">
        <v>0</v>
      </c>
      <c r="AM60" s="7" t="s">
        <v>1</v>
      </c>
    </row>
    <row r="61" spans="2:39" ht="19.899999999999999" customHeight="1" x14ac:dyDescent="0.3">
      <c r="B61" s="1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2:39" ht="19.899999999999999" customHeight="1" x14ac:dyDescent="0.3">
      <c r="B62" s="1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ht="19.899999999999999" customHeight="1" x14ac:dyDescent="0.3">
      <c r="B63" s="2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:39" ht="19.899999999999999" customHeight="1" x14ac:dyDescent="0.3">
      <c r="B64" s="21"/>
    </row>
    <row r="65" spans="2:39" s="22" customFormat="1" ht="19.899999999999999" customHeight="1" x14ac:dyDescent="0.3">
      <c r="B65" s="25">
        <f ca="1">DATE(CalendarYear,11,1)</f>
        <v>45962</v>
      </c>
      <c r="C65" s="4" t="str">
        <f ca="1">IF(DAY(NovSun1)=1,"",IF(AND(YEAR(NovSun1+1)=CalendarYear,MONTH(NovSun1+1)=11),NovSun1+1,""))</f>
        <v/>
      </c>
      <c r="D65" s="4" t="str">
        <f ca="1">IF(DAY(NovSun1)=1,"",IF(AND(YEAR(NovSun1+2)=CalendarYear,MONTH(NovSun1+2)=11),NovSun1+2,""))</f>
        <v/>
      </c>
      <c r="E65" s="4" t="str">
        <f ca="1">IF(DAY(NovSun1)=1,"",IF(AND(YEAR(NovSun1+3)=CalendarYear,MONTH(NovSun1+3)=11),NovSun1+3,""))</f>
        <v/>
      </c>
      <c r="F65" s="4" t="str">
        <f ca="1">IF(DAY(NovSun1)=1,"",IF(AND(YEAR(NovSun1+4)=CalendarYear,MONTH(NovSun1+4)=11),NovSun1+4,""))</f>
        <v/>
      </c>
      <c r="G65" s="4" t="str">
        <f ca="1">IF(DAY(NovSun1)=1,"",IF(AND(YEAR(NovSun1+5)=CalendarYear,MONTH(NovSun1+5)=11),NovSun1+5,""))</f>
        <v/>
      </c>
      <c r="H65" s="4" t="str">
        <f ca="1">IF(DAY(NovSun1)=1,"",IF(AND(YEAR(NovSun1+6)=CalendarYear,MONTH(NovSun1+6)=11),NovSun1+6,""))</f>
        <v/>
      </c>
      <c r="I65" s="4">
        <f ca="1">IF(DAY(NovSun1)=1,IF(AND(YEAR(NovSun1)=CalendarYear,MONTH(NovSun1)=11),NovSun1,""),IF(AND(YEAR(NovSun1+7)=CalendarYear,MONTH(NovSun1+7)=11),NovSun1+7,""))</f>
        <v>45962</v>
      </c>
      <c r="J65" s="4">
        <f ca="1">IF(DAY(NovSun1)=1,IF(AND(YEAR(NovSun1+1)=CalendarYear,MONTH(NovSun1+1)=11),NovSun1+1,""),IF(AND(YEAR(NovSun1+8)=CalendarYear,MONTH(NovSun1+8)=11),NovSun1+8,""))</f>
        <v>45963</v>
      </c>
      <c r="K65" s="4">
        <f ca="1">IF(DAY(NovSun1)=1,IF(AND(YEAR(NovSun1+2)=CalendarYear,MONTH(NovSun1+2)=11),NovSun1+2,""),IF(AND(YEAR(NovSun1+9)=CalendarYear,MONTH(NovSun1+9)=11),NovSun1+9,""))</f>
        <v>45964</v>
      </c>
      <c r="L65" s="4">
        <f ca="1">IF(DAY(NovSun1)=1,IF(AND(YEAR(NovSun1+3)=CalendarYear,MONTH(NovSun1+3)=11),NovSun1+3,""),IF(AND(YEAR(NovSun1+10)=CalendarYear,MONTH(NovSun1+10)=11),NovSun1+10,""))</f>
        <v>45965</v>
      </c>
      <c r="M65" s="4">
        <f ca="1">IF(DAY(NovSun1)=1,IF(AND(YEAR(NovSun1+4)=CalendarYear,MONTH(NovSun1+4)=11),NovSun1+4,""),IF(AND(YEAR(NovSun1+11)=CalendarYear,MONTH(NovSun1+11)=11),NovSun1+11,""))</f>
        <v>45966</v>
      </c>
      <c r="N65" s="4">
        <f ca="1">IF(DAY(NovSun1)=1,IF(AND(YEAR(NovSun1+5)=CalendarYear,MONTH(NovSun1+5)=11),NovSun1+5,""),IF(AND(YEAR(NovSun1+12)=CalendarYear,MONTH(NovSun1+12)=11),NovSun1+12,""))</f>
        <v>45967</v>
      </c>
      <c r="O65" s="4">
        <f ca="1">IF(DAY(NovSun1)=1,IF(AND(YEAR(NovSun1+6)=CalendarYear,MONTH(NovSun1+6)=11),NovSun1+6,""),IF(AND(YEAR(NovSun1+13)=CalendarYear,MONTH(NovSun1+13)=11),NovSun1+13,""))</f>
        <v>45968</v>
      </c>
      <c r="P65" s="4">
        <f ca="1">IF(DAY(NovSun1)=1,IF(AND(YEAR(NovSun1+7)=CalendarYear,MONTH(NovSun1+7)=11),NovSun1+7,""),IF(AND(YEAR(NovSun1+14)=CalendarYear,MONTH(NovSun1+14)=11),NovSun1+14,""))</f>
        <v>45969</v>
      </c>
      <c r="Q65" s="4">
        <f ca="1">IF(DAY(NovSun1)=1,IF(AND(YEAR(NovSun1+8)=CalendarYear,MONTH(NovSun1+8)=11),NovSun1+8,""),IF(AND(YEAR(NovSun1+15)=CalendarYear,MONTH(NovSun1+15)=11),NovSun1+15,""))</f>
        <v>45970</v>
      </c>
      <c r="R65" s="4">
        <f ca="1">IF(DAY(NovSun1)=1,IF(AND(YEAR(NovSun1+9)=CalendarYear,MONTH(NovSun1+9)=11),NovSun1+9,""),IF(AND(YEAR(NovSun1+16)=CalendarYear,MONTH(NovSun1+16)=11),NovSun1+16,""))</f>
        <v>45971</v>
      </c>
      <c r="S65" s="4">
        <f ca="1">IF(DAY(NovSun1)=1,IF(AND(YEAR(NovSun1+10)=CalendarYear,MONTH(NovSun1+10)=11),NovSun1+10,""),IF(AND(YEAR(NovSun1+17)=CalendarYear,MONTH(NovSun1+17)=11),NovSun1+17,""))</f>
        <v>45972</v>
      </c>
      <c r="T65" s="4">
        <f ca="1">IF(DAY(NovSun1)=1,IF(AND(YEAR(NovSun1+11)=CalendarYear,MONTH(NovSun1+11)=11),NovSun1+11,""),IF(AND(YEAR(NovSun1+18)=CalendarYear,MONTH(NovSun1+18)=11),NovSun1+18,""))</f>
        <v>45973</v>
      </c>
      <c r="U65" s="4">
        <f ca="1">IF(DAY(NovSun1)=1,IF(AND(YEAR(NovSun1+12)=CalendarYear,MONTH(NovSun1+12)=11),NovSun1+12,""),IF(AND(YEAR(NovSun1+19)=CalendarYear,MONTH(NovSun1+19)=11),NovSun1+19,""))</f>
        <v>45974</v>
      </c>
      <c r="V65" s="4">
        <f ca="1">IF(DAY(NovSun1)=1,IF(AND(YEAR(NovSun1+13)=CalendarYear,MONTH(NovSun1+13)=11),NovSun1+13,""),IF(AND(YEAR(NovSun1+20)=CalendarYear,MONTH(NovSun1+20)=11),NovSun1+20,""))</f>
        <v>45975</v>
      </c>
      <c r="W65" s="4">
        <f ca="1">IF(DAY(NovSun1)=1,IF(AND(YEAR(NovSun1+14)=CalendarYear,MONTH(NovSun1+14)=11),NovSun1+14,""),IF(AND(YEAR(NovSun1+21)=CalendarYear,MONTH(NovSun1+21)=11),NovSun1+21,""))</f>
        <v>45976</v>
      </c>
      <c r="X65" s="4">
        <f ca="1">IF(DAY(NovSun1)=1,IF(AND(YEAR(NovSun1+15)=CalendarYear,MONTH(NovSun1+15)=11),NovSun1+15,""),IF(AND(YEAR(NovSun1+22)=CalendarYear,MONTH(NovSun1+22)=11),NovSun1+22,""))</f>
        <v>45977</v>
      </c>
      <c r="Y65" s="4">
        <f ca="1">IF(DAY(NovSun1)=1,IF(AND(YEAR(NovSun1+16)=CalendarYear,MONTH(NovSun1+16)=11),NovSun1+16,""),IF(AND(YEAR(NovSun1+23)=CalendarYear,MONTH(NovSun1+23)=11),NovSun1+23,""))</f>
        <v>45978</v>
      </c>
      <c r="Z65" s="4">
        <f ca="1">IF(DAY(NovSun1)=1,IF(AND(YEAR(NovSun1+17)=CalendarYear,MONTH(NovSun1+17)=11),NovSun1+17,""),IF(AND(YEAR(NovSun1+24)=CalendarYear,MONTH(NovSun1+24)=11),NovSun1+24,""))</f>
        <v>45979</v>
      </c>
      <c r="AA65" s="4">
        <f ca="1">IF(DAY(NovSun1)=1,IF(AND(YEAR(NovSun1+18)=CalendarYear,MONTH(NovSun1+18)=11),NovSun1+18,""),IF(AND(YEAR(NovSun1+25)=CalendarYear,MONTH(NovSun1+25)=11),NovSun1+25,""))</f>
        <v>45980</v>
      </c>
      <c r="AB65" s="4">
        <f ca="1">IF(DAY(NovSun1)=1,IF(AND(YEAR(NovSun1+19)=CalendarYear,MONTH(NovSun1+19)=11),NovSun1+19,""),IF(AND(YEAR(NovSun1+26)=CalendarYear,MONTH(NovSun1+26)=11),NovSun1+26,""))</f>
        <v>45981</v>
      </c>
      <c r="AC65" s="4">
        <f ca="1">IF(DAY(NovSun1)=1,IF(AND(YEAR(NovSun1+20)=CalendarYear,MONTH(NovSun1+20)=11),NovSun1+20,""),IF(AND(YEAR(NovSun1+27)=CalendarYear,MONTH(NovSun1+27)=11),NovSun1+27,""))</f>
        <v>45982</v>
      </c>
      <c r="AD65" s="4">
        <f ca="1">IF(DAY(NovSun1)=1,IF(AND(YEAR(NovSun1+21)=CalendarYear,MONTH(NovSun1+21)=11),NovSun1+21,""),IF(AND(YEAR(NovSun1+28)=CalendarYear,MONTH(NovSun1+28)=11),NovSun1+28,""))</f>
        <v>45983</v>
      </c>
      <c r="AE65" s="4">
        <f ca="1">IF(DAY(NovSun1)=1,IF(AND(YEAR(NovSun1+22)=CalendarYear,MONTH(NovSun1+22)=11),NovSun1+22,""),IF(AND(YEAR(NovSun1+29)=CalendarYear,MONTH(NovSun1+29)=11),NovSun1+29,""))</f>
        <v>45984</v>
      </c>
      <c r="AF65" s="4">
        <f ca="1">IF(DAY(NovSun1)=1,IF(AND(YEAR(NovSun1+23)=CalendarYear,MONTH(NovSun1+23)=11),NovSun1+23,""),IF(AND(YEAR(NovSun1+30)=CalendarYear,MONTH(NovSun1+30)=11),NovSun1+30,""))</f>
        <v>45985</v>
      </c>
      <c r="AG65" s="4">
        <f ca="1">IF(DAY(NovSun1)=1,IF(AND(YEAR(NovSun1+24)=CalendarYear,MONTH(NovSun1+24)=11),NovSun1+24,""),IF(AND(YEAR(NovSun1+31)=CalendarYear,MONTH(NovSun1+31)=11),NovSun1+31,""))</f>
        <v>45986</v>
      </c>
      <c r="AH65" s="4">
        <f ca="1">IF(DAY(NovSun1)=1,IF(AND(YEAR(NovSun1+25)=CalendarYear,MONTH(NovSun1+25)=11),NovSun1+25,""),IF(AND(YEAR(NovSun1+32)=CalendarYear,MONTH(NovSun1+32)=11),NovSun1+32,""))</f>
        <v>45987</v>
      </c>
      <c r="AI65" s="4">
        <f ca="1">IF(DAY(NovSun1)=1,IF(AND(YEAR(NovSun1+26)=CalendarYear,MONTH(NovSun1+26)=11),NovSun1+26,""),IF(AND(YEAR(NovSun1+33)=CalendarYear,MONTH(NovSun1+33)=11),NovSun1+33,""))</f>
        <v>45988</v>
      </c>
      <c r="AJ65" s="4">
        <f ca="1">IF(DAY(NovSun1)=1,IF(AND(YEAR(NovSun1+27)=CalendarYear,MONTH(NovSun1+27)=11),NovSun1+27,""),IF(AND(YEAR(NovSun1+34)=CalendarYear,MONTH(NovSun1+34)=11),NovSun1+34,""))</f>
        <v>45989</v>
      </c>
      <c r="AK65" s="4">
        <f ca="1">IF(DAY(NovSun1)=1,IF(AND(YEAR(NovSun1+28)=CalendarYear,MONTH(NovSun1+28)=11),NovSun1+28,""),IF(AND(YEAR(NovSun1+35)=CalendarYear,MONTH(NovSun1+35)=11),NovSun1+35,""))</f>
        <v>45990</v>
      </c>
      <c r="AL65" s="4">
        <f ca="1">IF(DAY(NovSun1)=1,IF(AND(YEAR(NovSun1+29)=CalendarYear,MONTH(NovSun1+29)=11),NovSun1+29,""),IF(AND(YEAR(NovSun1+36)=CalendarYear,MONTH(NovSun1+36)=11),NovSun1+36,""))</f>
        <v>45991</v>
      </c>
      <c r="AM65" s="6" t="str">
        <f ca="1">IF(DAY(NovSun1)=1,IF(AND(YEAR(NovSun1+30)=CalendarYear,MONTH(NovSun1+30)=11),NovSun1+30,""),IF(AND(YEAR(NovSun1+37)=CalendarYear,MONTH(NovSun1+37)=11),NovSun1+37,""))</f>
        <v/>
      </c>
    </row>
    <row r="66" spans="2:39" s="22" customFormat="1" ht="19.899999999999999" customHeight="1" x14ac:dyDescent="0.3">
      <c r="B66" s="26"/>
      <c r="C66" s="5" t="s">
        <v>0</v>
      </c>
      <c r="D66" s="5" t="s">
        <v>1</v>
      </c>
      <c r="E66" s="5" t="s">
        <v>2</v>
      </c>
      <c r="F66" s="5" t="s">
        <v>3</v>
      </c>
      <c r="G66" s="5" t="s">
        <v>4</v>
      </c>
      <c r="H66" s="5" t="s">
        <v>5</v>
      </c>
      <c r="I66" s="5" t="s">
        <v>6</v>
      </c>
      <c r="J66" s="5" t="s">
        <v>0</v>
      </c>
      <c r="K66" s="5" t="s">
        <v>1</v>
      </c>
      <c r="L66" s="5" t="s">
        <v>2</v>
      </c>
      <c r="M66" s="5" t="s">
        <v>3</v>
      </c>
      <c r="N66" s="5" t="s">
        <v>4</v>
      </c>
      <c r="O66" s="5" t="s">
        <v>5</v>
      </c>
      <c r="P66" s="5" t="s">
        <v>6</v>
      </c>
      <c r="Q66" s="5" t="s">
        <v>0</v>
      </c>
      <c r="R66" s="5" t="s">
        <v>1</v>
      </c>
      <c r="S66" s="5" t="s">
        <v>2</v>
      </c>
      <c r="T66" s="5" t="s">
        <v>3</v>
      </c>
      <c r="U66" s="5" t="s">
        <v>4</v>
      </c>
      <c r="V66" s="5" t="s">
        <v>5</v>
      </c>
      <c r="W66" s="5" t="s">
        <v>6</v>
      </c>
      <c r="X66" s="5" t="s">
        <v>0</v>
      </c>
      <c r="Y66" s="5" t="s">
        <v>1</v>
      </c>
      <c r="Z66" s="5" t="s">
        <v>2</v>
      </c>
      <c r="AA66" s="5" t="s">
        <v>3</v>
      </c>
      <c r="AB66" s="5" t="s">
        <v>4</v>
      </c>
      <c r="AC66" s="5" t="s">
        <v>5</v>
      </c>
      <c r="AD66" s="5" t="s">
        <v>6</v>
      </c>
      <c r="AE66" s="5" t="s">
        <v>0</v>
      </c>
      <c r="AF66" s="5" t="s">
        <v>1</v>
      </c>
      <c r="AG66" s="5" t="s">
        <v>2</v>
      </c>
      <c r="AH66" s="5" t="s">
        <v>3</v>
      </c>
      <c r="AI66" s="5" t="s">
        <v>4</v>
      </c>
      <c r="AJ66" s="5" t="s">
        <v>5</v>
      </c>
      <c r="AK66" s="5" t="s">
        <v>6</v>
      </c>
      <c r="AL66" s="5" t="s">
        <v>0</v>
      </c>
      <c r="AM66" s="7" t="s">
        <v>1</v>
      </c>
    </row>
    <row r="67" spans="2:39" ht="19.899999999999999" customHeight="1" x14ac:dyDescent="0.3">
      <c r="B67" s="1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2:39" ht="19.899999999999999" customHeight="1" x14ac:dyDescent="0.3">
      <c r="B68" s="1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:39" ht="19.899999999999999" customHeight="1" x14ac:dyDescent="0.3">
      <c r="B69" s="2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2:39" ht="19.899999999999999" customHeight="1" x14ac:dyDescent="0.3">
      <c r="B70" s="21"/>
    </row>
    <row r="71" spans="2:39" s="22" customFormat="1" ht="19.899999999999999" customHeight="1" x14ac:dyDescent="0.3">
      <c r="B71" s="25">
        <f ca="1">DATE(CalendarYear,12,1)</f>
        <v>45992</v>
      </c>
      <c r="C71" s="4" t="str">
        <f ca="1">IF(DAY(DecSun1)=1,"",IF(AND(YEAR(DecSun1+1)=CalendarYear,MONTH(DecSun1+1)=12),DecSun1+1,""))</f>
        <v/>
      </c>
      <c r="D71" s="4">
        <f ca="1">IF(DAY(DecSun1)=1,"",IF(AND(YEAR(DecSun1+2)=CalendarYear,MONTH(DecSun1+2)=12),DecSun1+2,""))</f>
        <v>45992</v>
      </c>
      <c r="E71" s="4">
        <f ca="1">IF(DAY(DecSun1)=1,"",IF(AND(YEAR(DecSun1+3)=CalendarYear,MONTH(DecSun1+3)=12),DecSun1+3,""))</f>
        <v>45993</v>
      </c>
      <c r="F71" s="4">
        <f ca="1">IF(DAY(DecSun1)=1,"",IF(AND(YEAR(DecSun1+4)=CalendarYear,MONTH(DecSun1+4)=12),DecSun1+4,""))</f>
        <v>45994</v>
      </c>
      <c r="G71" s="4">
        <f ca="1">IF(DAY(DecSun1)=1,"",IF(AND(YEAR(DecSun1+5)=CalendarYear,MONTH(DecSun1+5)=12),DecSun1+5,""))</f>
        <v>45995</v>
      </c>
      <c r="H71" s="4">
        <f ca="1">IF(DAY(DecSun1)=1,"",IF(AND(YEAR(DecSun1+6)=CalendarYear,MONTH(DecSun1+6)=12),DecSun1+6,""))</f>
        <v>45996</v>
      </c>
      <c r="I71" s="4">
        <f ca="1">IF(DAY(DecSun1)=1,IF(AND(YEAR(DecSun1)=CalendarYear,MONTH(DecSun1)=12),DecSun1,""),IF(AND(YEAR(DecSun1+7)=CalendarYear,MONTH(DecSun1+7)=12),DecSun1+7,""))</f>
        <v>45997</v>
      </c>
      <c r="J71" s="4">
        <f ca="1">IF(DAY(DecSun1)=1,IF(AND(YEAR(DecSun1+1)=CalendarYear,MONTH(DecSun1+1)=12),DecSun1+1,""),IF(AND(YEAR(DecSun1+8)=CalendarYear,MONTH(DecSun1+8)=12),DecSun1+8,""))</f>
        <v>45998</v>
      </c>
      <c r="K71" s="4">
        <f ca="1">IF(DAY(DecSun1)=1,IF(AND(YEAR(DecSun1+2)=CalendarYear,MONTH(DecSun1+2)=12),DecSun1+2,""),IF(AND(YEAR(DecSun1+9)=CalendarYear,MONTH(DecSun1+9)=12),DecSun1+9,""))</f>
        <v>45999</v>
      </c>
      <c r="L71" s="4">
        <f ca="1">IF(DAY(DecSun1)=1,IF(AND(YEAR(DecSun1+3)=CalendarYear,MONTH(DecSun1+3)=12),DecSun1+3,""),IF(AND(YEAR(DecSun1+10)=CalendarYear,MONTH(DecSun1+10)=12),DecSun1+10,""))</f>
        <v>46000</v>
      </c>
      <c r="M71" s="4">
        <f ca="1">IF(DAY(DecSun1)=1,IF(AND(YEAR(DecSun1+4)=CalendarYear,MONTH(DecSun1+4)=12),DecSun1+4,""),IF(AND(YEAR(DecSun1+11)=CalendarYear,MONTH(DecSun1+11)=12),DecSun1+11,""))</f>
        <v>46001</v>
      </c>
      <c r="N71" s="4">
        <f ca="1">IF(DAY(DecSun1)=1,IF(AND(YEAR(DecSun1+5)=CalendarYear,MONTH(DecSun1+5)=12),DecSun1+5,""),IF(AND(YEAR(DecSun1+12)=CalendarYear,MONTH(DecSun1+12)=12),DecSun1+12,""))</f>
        <v>46002</v>
      </c>
      <c r="O71" s="4">
        <f ca="1">IF(DAY(DecSun1)=1,IF(AND(YEAR(DecSun1+6)=CalendarYear,MONTH(DecSun1+6)=12),DecSun1+6,""),IF(AND(YEAR(DecSun1+13)=CalendarYear,MONTH(DecSun1+13)=12),DecSun1+13,""))</f>
        <v>46003</v>
      </c>
      <c r="P71" s="4">
        <f ca="1">IF(DAY(DecSun1)=1,IF(AND(YEAR(DecSun1+7)=CalendarYear,MONTH(DecSun1+7)=12),DecSun1+7,""),IF(AND(YEAR(DecSun1+14)=CalendarYear,MONTH(DecSun1+14)=12),DecSun1+14,""))</f>
        <v>46004</v>
      </c>
      <c r="Q71" s="4">
        <f ca="1">IF(DAY(DecSun1)=1,IF(AND(YEAR(DecSun1+8)=CalendarYear,MONTH(DecSun1+8)=12),DecSun1+8,""),IF(AND(YEAR(DecSun1+15)=CalendarYear,MONTH(DecSun1+15)=12),DecSun1+15,""))</f>
        <v>46005</v>
      </c>
      <c r="R71" s="4">
        <f ca="1">IF(DAY(DecSun1)=1,IF(AND(YEAR(DecSun1+9)=CalendarYear,MONTH(DecSun1+9)=12),DecSun1+9,""),IF(AND(YEAR(DecSun1+16)=CalendarYear,MONTH(DecSun1+16)=12),DecSun1+16,""))</f>
        <v>46006</v>
      </c>
      <c r="S71" s="4">
        <f ca="1">IF(DAY(DecSun1)=1,IF(AND(YEAR(DecSun1+10)=CalendarYear,MONTH(DecSun1+10)=12),DecSun1+10,""),IF(AND(YEAR(DecSun1+17)=CalendarYear,MONTH(DecSun1+17)=12),DecSun1+17,""))</f>
        <v>46007</v>
      </c>
      <c r="T71" s="4">
        <f ca="1">IF(DAY(DecSun1)=1,IF(AND(YEAR(DecSun1+11)=CalendarYear,MONTH(DecSun1+11)=12),DecSun1+11,""),IF(AND(YEAR(DecSun1+18)=CalendarYear,MONTH(DecSun1+18)=12),DecSun1+18,""))</f>
        <v>46008</v>
      </c>
      <c r="U71" s="4">
        <f ca="1">IF(DAY(DecSun1)=1,IF(AND(YEAR(DecSun1+12)=CalendarYear,MONTH(DecSun1+12)=12),DecSun1+12,""),IF(AND(YEAR(DecSun1+19)=CalendarYear,MONTH(DecSun1+19)=12),DecSun1+19,""))</f>
        <v>46009</v>
      </c>
      <c r="V71" s="4">
        <f ca="1">IF(DAY(DecSun1)=1,IF(AND(YEAR(DecSun1+13)=CalendarYear,MONTH(DecSun1+13)=12),DecSun1+13,""),IF(AND(YEAR(DecSun1+20)=CalendarYear,MONTH(DecSun1+20)=12),DecSun1+20,""))</f>
        <v>46010</v>
      </c>
      <c r="W71" s="4">
        <f ca="1">IF(DAY(DecSun1)=1,IF(AND(YEAR(DecSun1+14)=CalendarYear,MONTH(DecSun1+14)=12),DecSun1+14,""),IF(AND(YEAR(DecSun1+21)=CalendarYear,MONTH(DecSun1+21)=12),DecSun1+21,""))</f>
        <v>46011</v>
      </c>
      <c r="X71" s="4">
        <f ca="1">IF(DAY(DecSun1)=1,IF(AND(YEAR(DecSun1+15)=CalendarYear,MONTH(DecSun1+15)=12),DecSun1+15,""),IF(AND(YEAR(DecSun1+22)=CalendarYear,MONTH(DecSun1+22)=12),DecSun1+22,""))</f>
        <v>46012</v>
      </c>
      <c r="Y71" s="4">
        <f ca="1">IF(DAY(DecSun1)=1,IF(AND(YEAR(DecSun1+16)=CalendarYear,MONTH(DecSun1+16)=12),DecSun1+16,""),IF(AND(YEAR(DecSun1+23)=CalendarYear,MONTH(DecSun1+23)=12),DecSun1+23,""))</f>
        <v>46013</v>
      </c>
      <c r="Z71" s="4">
        <f ca="1">IF(DAY(DecSun1)=1,IF(AND(YEAR(DecSun1+17)=CalendarYear,MONTH(DecSun1+17)=12),DecSun1+17,""),IF(AND(YEAR(DecSun1+24)=CalendarYear,MONTH(DecSun1+24)=12),DecSun1+24,""))</f>
        <v>46014</v>
      </c>
      <c r="AA71" s="4">
        <f ca="1">IF(DAY(DecSun1)=1,IF(AND(YEAR(DecSun1+18)=CalendarYear,MONTH(DecSun1+18)=12),DecSun1+18,""),IF(AND(YEAR(DecSun1+25)=CalendarYear,MONTH(DecSun1+25)=12),DecSun1+25,""))</f>
        <v>46015</v>
      </c>
      <c r="AB71" s="4">
        <f ca="1">IF(DAY(DecSun1)=1,IF(AND(YEAR(DecSun1+19)=CalendarYear,MONTH(DecSun1+19)=12),DecSun1+19,""),IF(AND(YEAR(DecSun1+26)=CalendarYear,MONTH(DecSun1+26)=12),DecSun1+26,""))</f>
        <v>46016</v>
      </c>
      <c r="AC71" s="4">
        <f ca="1">IF(DAY(DecSun1)=1,IF(AND(YEAR(DecSun1+20)=CalendarYear,MONTH(DecSun1+20)=12),DecSun1+20,""),IF(AND(YEAR(DecSun1+27)=CalendarYear,MONTH(DecSun1+27)=12),DecSun1+27,""))</f>
        <v>46017</v>
      </c>
      <c r="AD71" s="4">
        <f ca="1">IF(DAY(DecSun1)=1,IF(AND(YEAR(DecSun1+21)=CalendarYear,MONTH(DecSun1+21)=12),DecSun1+21,""),IF(AND(YEAR(DecSun1+28)=CalendarYear,MONTH(DecSun1+28)=12),DecSun1+28,""))</f>
        <v>46018</v>
      </c>
      <c r="AE71" s="4">
        <f ca="1">IF(DAY(DecSun1)=1,IF(AND(YEAR(DecSun1+22)=CalendarYear,MONTH(DecSun1+22)=12),DecSun1+22,""),IF(AND(YEAR(DecSun1+29)=CalendarYear,MONTH(DecSun1+29)=12),DecSun1+29,""))</f>
        <v>46019</v>
      </c>
      <c r="AF71" s="4">
        <f ca="1">IF(DAY(DecSun1)=1,IF(AND(YEAR(DecSun1+23)=CalendarYear,MONTH(DecSun1+23)=12),DecSun1+23,""),IF(AND(YEAR(DecSun1+30)=CalendarYear,MONTH(DecSun1+30)=12),DecSun1+30,""))</f>
        <v>46020</v>
      </c>
      <c r="AG71" s="4">
        <f ca="1">IF(DAY(DecSun1)=1,IF(AND(YEAR(DecSun1+24)=CalendarYear,MONTH(DecSun1+24)=12),DecSun1+24,""),IF(AND(YEAR(DecSun1+31)=CalendarYear,MONTH(DecSun1+31)=12),DecSun1+31,""))</f>
        <v>46021</v>
      </c>
      <c r="AH71" s="4">
        <f ca="1">IF(DAY(DecSun1)=1,IF(AND(YEAR(DecSun1+25)=CalendarYear,MONTH(DecSun1+25)=12),DecSun1+25,""),IF(AND(YEAR(DecSun1+32)=CalendarYear,MONTH(DecSun1+32)=12),DecSun1+32,""))</f>
        <v>46022</v>
      </c>
      <c r="AI71" s="4" t="str">
        <f ca="1">IF(DAY(DecSun1)=1,IF(AND(YEAR(DecSun1+26)=CalendarYear,MONTH(DecSun1+26)=12),DecSun1+26,""),IF(AND(YEAR(DecSun1+33)=CalendarYear,MONTH(DecSun1+33)=12),DecSun1+33,""))</f>
        <v/>
      </c>
      <c r="AJ71" s="4" t="str">
        <f ca="1">IF(DAY(DecSun1)=1,IF(AND(YEAR(DecSun1+27)=CalendarYear,MONTH(DecSun1+27)=12),DecSun1+27,""),IF(AND(YEAR(DecSun1+34)=CalendarYear,MONTH(DecSun1+34)=12),DecSun1+34,""))</f>
        <v/>
      </c>
      <c r="AK71" s="4" t="str">
        <f ca="1">IF(DAY(DecSun1)=1,IF(AND(YEAR(DecSun1+28)=CalendarYear,MONTH(DecSun1+28)=12),DecSun1+28,""),IF(AND(YEAR(DecSun1+35)=CalendarYear,MONTH(DecSun1+35)=12),DecSun1+35,""))</f>
        <v/>
      </c>
      <c r="AL71" s="4" t="str">
        <f ca="1">IF(DAY(DecSun1)=1,IF(AND(YEAR(DecSun1+29)=CalendarYear,MONTH(DecSun1+29)=12),DecSun1+29,""),IF(AND(YEAR(DecSun1+36)=CalendarYear,MONTH(DecSun1+36)=12),DecSun1+36,""))</f>
        <v/>
      </c>
      <c r="AM71" s="6" t="str">
        <f ca="1">IF(DAY(DecSun1)=1,IF(AND(YEAR(DecSun1+30)=CalendarYear,MONTH(DecSun1+30)=12),DecSun1+30,""),IF(AND(YEAR(DecSun1+37)=CalendarYear,MONTH(DecSun1+37)=12),DecSun1+37,""))</f>
        <v/>
      </c>
    </row>
    <row r="72" spans="2:39" s="22" customFormat="1" ht="19.899999999999999" customHeight="1" x14ac:dyDescent="0.3">
      <c r="B72" s="26"/>
      <c r="C72" s="5" t="s">
        <v>0</v>
      </c>
      <c r="D72" s="5" t="s">
        <v>1</v>
      </c>
      <c r="E72" s="5" t="s">
        <v>2</v>
      </c>
      <c r="F72" s="5" t="s">
        <v>3</v>
      </c>
      <c r="G72" s="5" t="s">
        <v>4</v>
      </c>
      <c r="H72" s="5" t="s">
        <v>5</v>
      </c>
      <c r="I72" s="5" t="s">
        <v>6</v>
      </c>
      <c r="J72" s="5" t="s">
        <v>0</v>
      </c>
      <c r="K72" s="5" t="s">
        <v>1</v>
      </c>
      <c r="L72" s="5" t="s">
        <v>2</v>
      </c>
      <c r="M72" s="5" t="s">
        <v>3</v>
      </c>
      <c r="N72" s="5" t="s">
        <v>4</v>
      </c>
      <c r="O72" s="5" t="s">
        <v>5</v>
      </c>
      <c r="P72" s="5" t="s">
        <v>6</v>
      </c>
      <c r="Q72" s="5" t="s">
        <v>0</v>
      </c>
      <c r="R72" s="5" t="s">
        <v>1</v>
      </c>
      <c r="S72" s="5" t="s">
        <v>2</v>
      </c>
      <c r="T72" s="5" t="s">
        <v>3</v>
      </c>
      <c r="U72" s="5" t="s">
        <v>4</v>
      </c>
      <c r="V72" s="5" t="s">
        <v>5</v>
      </c>
      <c r="W72" s="5" t="s">
        <v>6</v>
      </c>
      <c r="X72" s="5" t="s">
        <v>0</v>
      </c>
      <c r="Y72" s="5" t="s">
        <v>1</v>
      </c>
      <c r="Z72" s="5" t="s">
        <v>2</v>
      </c>
      <c r="AA72" s="5" t="s">
        <v>3</v>
      </c>
      <c r="AB72" s="5" t="s">
        <v>4</v>
      </c>
      <c r="AC72" s="5" t="s">
        <v>5</v>
      </c>
      <c r="AD72" s="5" t="s">
        <v>6</v>
      </c>
      <c r="AE72" s="5" t="s">
        <v>0</v>
      </c>
      <c r="AF72" s="5" t="s">
        <v>1</v>
      </c>
      <c r="AG72" s="5" t="s">
        <v>2</v>
      </c>
      <c r="AH72" s="5" t="s">
        <v>3</v>
      </c>
      <c r="AI72" s="5" t="s">
        <v>4</v>
      </c>
      <c r="AJ72" s="5" t="s">
        <v>5</v>
      </c>
      <c r="AK72" s="5" t="s">
        <v>6</v>
      </c>
      <c r="AL72" s="5" t="s">
        <v>0</v>
      </c>
      <c r="AM72" s="7" t="s">
        <v>1</v>
      </c>
    </row>
    <row r="73" spans="2:39" ht="19.899999999999999" customHeight="1" x14ac:dyDescent="0.3">
      <c r="B73" s="1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2:39" ht="19.899999999999999" customHeight="1" x14ac:dyDescent="0.3">
      <c r="B74" s="1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2:39" ht="19.899999999999999" customHeight="1" x14ac:dyDescent="0.3">
      <c r="B75" s="2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</sheetData>
  <mergeCells count="13">
    <mergeCell ref="B5:B6"/>
    <mergeCell ref="B11:B12"/>
    <mergeCell ref="B17:B18"/>
    <mergeCell ref="B23:B24"/>
    <mergeCell ref="AH2:AM2"/>
    <mergeCell ref="B59:B60"/>
    <mergeCell ref="B65:B66"/>
    <mergeCell ref="B71:B72"/>
    <mergeCell ref="B29:B30"/>
    <mergeCell ref="B35:B36"/>
    <mergeCell ref="B41:B42"/>
    <mergeCell ref="B47:B48"/>
    <mergeCell ref="B53:B54"/>
  </mergeCells>
  <conditionalFormatting sqref="C5:AM5 C11:AM11 C17:AM17 C23:AM23 C29:AM29 C35:AM35 C41:AM41 C47:AM47 C53:AM53 C59:AM59 C65:AM65 C71:AM71">
    <cfRule type="expression" dxfId="5" priority="6">
      <formula>NOT(ISNUMBER(C5))</formula>
    </cfRule>
  </conditionalFormatting>
  <conditionalFormatting sqref="C6:AM6 C12:AM12 C18:AM18 C24:AM24 C30:AM30 C36:AM36 C42:AM42 C48:AM48 C54:AM54 C60:AM60 C66:AM66 C72:AM72">
    <cfRule type="expression" dxfId="4" priority="1" stopIfTrue="1">
      <formula>NOT(ISNUMBER(C5))</formula>
    </cfRule>
    <cfRule type="expression" dxfId="3" priority="5">
      <formula>OR(COUNTIF(C7:C9,1)&gt;1,COUNTIF(C7:C9,2)&gt;1,COUNTIF(C7:C9,3)&gt;1)</formula>
    </cfRule>
  </conditionalFormatting>
  <conditionalFormatting sqref="C7:AM9 C13:AM15 C19:AM21 C25:AM27 C31:AM33 C37:AM39 C43:AM45 C49:AM51 C55:AM57 C61:AM63 C67:AM69 C73:AM75">
    <cfRule type="cellIs" dxfId="2" priority="2" stopIfTrue="1" operator="equal">
      <formula>1</formula>
    </cfRule>
    <cfRule type="cellIs" dxfId="1" priority="3" stopIfTrue="1" operator="equal">
      <formula>2</formula>
    </cfRule>
    <cfRule type="cellIs" dxfId="0" priority="4" operator="equal">
      <formula>3</formula>
    </cfRule>
  </conditionalFormatting>
  <dataValidations count="3">
    <dataValidation allowBlank="1" showInputMessage="1" showErrorMessage="1" promptTitle="Shift Work Calendar" sqref="A2" xr:uid="{00000000-0002-0000-0000-000000000000}"/>
    <dataValidation allowBlank="1" showInputMessage="1" showErrorMessage="1" prompt="Type the year in cell AJ2 to change the calendar year._x000a__x000a_Calendar automatically shows daily shift schedule for up to 3 jobs. Setup the job/shift details and pattern from the Jobs and Shifts tab._x000a__x000a_Days highlighted red indicate schedule conflicts." sqref="A1" xr:uid="{95067F80-731D-448B-AC12-B75E4D82DB10}"/>
    <dataValidation allowBlank="1" showInputMessage="1" showErrorMessage="1" prompt="Type the year in this cell." sqref="AH2:AM2" xr:uid="{D62D72C5-86F6-45D4-B90E-F7092325B2C2}"/>
  </dataValidations>
  <printOptions horizontalCentered="1" verticalCentered="1"/>
  <pageMargins left="0.3" right="0.3" top="0.3" bottom="0.3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30" ma:contentTypeDescription="Create a new document." ma:contentTypeScope="" ma:versionID="cec0622158e8f13124e9e8fd4de31bd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52f30ab005d15df08657af532e6e3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hidden="true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hidden="tru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hidden="true" ma:internalName="Background" ma:readOnly="false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23F4E-7EC4-4FD2-9826-772A8C082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01DBFF-3B14-437A-9685-CED4B722E3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13656978-1EED-4391-93B8-108D32171C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TM89105255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Shift work calendar</vt:lpstr>
      <vt:lpstr>CalendarYear</vt:lpstr>
      <vt:lpstr>Range_Dates</vt:lpstr>
      <vt:lpstr>Range_Days</vt:lpstr>
      <vt:lpstr>Range_Weekdays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2023-05-23T06:24:40Z</dcterms:created>
  <dcterms:modified xsi:type="dcterms:W3CDTF">2025-11-10T20:49:46Z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